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72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G11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Incluyendo además Amortizaciones de Estructura</t>
        </r>
      </text>
    </comment>
    <comment ref="F11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Incluyendo además Amortizaciones de Estructura</t>
        </r>
      </text>
    </comment>
    <comment ref="E11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Incluyendo además Amortizaciones de Estructura</t>
        </r>
      </text>
    </comment>
    <comment ref="D11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Incluyendo además Amortizaciones de Estructura</t>
        </r>
      </text>
    </comment>
    <comment ref="G25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Incluyendo también Silo</t>
        </r>
      </text>
    </comment>
    <comment ref="G20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Incluyendo también Silo</t>
        </r>
      </text>
    </comment>
    <comment ref="F5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Considerando Vaca Total</t>
        </r>
      </text>
    </comment>
    <comment ref="G5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Considerando Vaca total</t>
        </r>
      </text>
    </comment>
    <comment ref="G58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Incluyendo Silo</t>
        </r>
      </text>
    </comment>
    <comment ref="F58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Incluyendo Silo</t>
        </r>
      </text>
    </comment>
  </commentList>
</comments>
</file>

<file path=xl/sharedStrings.xml><?xml version="1.0" encoding="utf-8"?>
<sst xmlns="http://schemas.openxmlformats.org/spreadsheetml/2006/main" count="71" uniqueCount="56">
  <si>
    <t>EJ. 2003/04</t>
  </si>
  <si>
    <t>EJ. 2004/05</t>
  </si>
  <si>
    <t>EJ. 2005/06</t>
  </si>
  <si>
    <t>EJ. 2002/03</t>
  </si>
  <si>
    <t>ITEM</t>
  </si>
  <si>
    <t>Costo Directo Vaca Total ($/Ha)</t>
  </si>
  <si>
    <t>MB Vaca Total ($/Ha)</t>
  </si>
  <si>
    <t>Ingresos Tambo Total ($/Ha)</t>
  </si>
  <si>
    <t>MB Tambo Total ($/Ha)</t>
  </si>
  <si>
    <t>Costo Directo Tambo Total ($/Ha)</t>
  </si>
  <si>
    <t>MB Global ($/Ha)</t>
  </si>
  <si>
    <t>Resultado por producción ($/Ha)</t>
  </si>
  <si>
    <t>Rentabilidad con tierra (%)</t>
  </si>
  <si>
    <t>Rentabilidad sin tierra (%)</t>
  </si>
  <si>
    <t>Costo/litro de leche producido</t>
  </si>
  <si>
    <t>Producción de GB (Kgs/Ha)</t>
  </si>
  <si>
    <t>Producción individual (Lts/VO/Dia)</t>
  </si>
  <si>
    <t>Coeficientes IPIM………………………….</t>
  </si>
  <si>
    <t>% Diferenc.</t>
  </si>
  <si>
    <t>06/07vs.05/06</t>
  </si>
  <si>
    <t>EJ. 2006/07</t>
  </si>
  <si>
    <t>VACA</t>
  </si>
  <si>
    <t>TOTAL</t>
  </si>
  <si>
    <t>TAMBO</t>
  </si>
  <si>
    <t>Costo Crianza  ($ / Cab)</t>
  </si>
  <si>
    <t>Costo Recría  ($ / Cab)</t>
  </si>
  <si>
    <t>Costo Crianza + Recría  ($ / Cab)</t>
  </si>
  <si>
    <t>Total de Vacas en ordeñe</t>
  </si>
  <si>
    <t>EN $ DE CIERRE DE C/EJERCICIO</t>
  </si>
  <si>
    <t>Félix Fares</t>
  </si>
  <si>
    <t>Carga VT (Cab/Hectárea)</t>
  </si>
  <si>
    <t>% Gastos Supl. con silo/Ingreso leche</t>
  </si>
  <si>
    <t>% Gastos Suplem. con silo/Ingreso leche</t>
  </si>
  <si>
    <t>Gastos Administración ($/Ha)</t>
  </si>
  <si>
    <t>Gastos Estructura ($/Ha)</t>
  </si>
  <si>
    <t>Gastos Impuestos ($/Ha)</t>
  </si>
  <si>
    <t>Ingreso Total Ventas Leche ($)</t>
  </si>
  <si>
    <t>EN $ DE JUNIO 2007</t>
  </si>
  <si>
    <t>Estruc.+Adm+Imp.+Amortiz.Estruc.($/Ha)</t>
  </si>
  <si>
    <t>Margen Bruto (Lts.leche/Ha)</t>
  </si>
  <si>
    <t>Margen Bruto (Lts.leche/VT)</t>
  </si>
  <si>
    <t>Pasivo a Cierre Ejercicio (en $)</t>
  </si>
  <si>
    <t>Patrimonio Neto a Cierre Ejercicio (en $)</t>
  </si>
  <si>
    <t>Pasivo a Cierre Ejercicio (en Litros)</t>
  </si>
  <si>
    <t>Precio leche X  Ejercicio ($/Litro)</t>
  </si>
  <si>
    <t>Ingresos Leche+Carne+Dif.Inv. Vaca Total ($/Ha)</t>
  </si>
  <si>
    <t xml:space="preserve"> ------</t>
  </si>
  <si>
    <t>Margen Bruto ($/VT)</t>
  </si>
  <si>
    <t xml:space="preserve"> --------</t>
  </si>
  <si>
    <t>GESTION COMPARATIVA  LAS OVERITAS - 2002/03 a 2006/07</t>
  </si>
  <si>
    <t>R</t>
  </si>
  <si>
    <t>E</t>
  </si>
  <si>
    <t>S</t>
  </si>
  <si>
    <t>U</t>
  </si>
  <si>
    <t>L</t>
  </si>
  <si>
    <t>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</si>
</sst>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#,##0.000"/>
    <numFmt numFmtId="179" formatCode="#,##0.0"/>
    <numFmt numFmtId="180" formatCode="#,##0.0000"/>
    <numFmt numFmtId="181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81" fontId="0" fillId="0" borderId="2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81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81" fontId="0" fillId="0" borderId="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181" fontId="0" fillId="0" borderId="18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80" fontId="0" fillId="0" borderId="3" xfId="0" applyNumberFormat="1" applyFill="1" applyBorder="1" applyAlignment="1">
      <alignment horizontal="center"/>
    </xf>
    <xf numFmtId="180" fontId="0" fillId="0" borderId="4" xfId="0" applyNumberFormat="1" applyFill="1" applyBorder="1" applyAlignment="1">
      <alignment horizontal="center"/>
    </xf>
    <xf numFmtId="180" fontId="0" fillId="0" borderId="19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181" fontId="0" fillId="0" borderId="20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23" xfId="0" applyFill="1" applyBorder="1" applyAlignment="1">
      <alignment/>
    </xf>
    <xf numFmtId="178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4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79" fontId="0" fillId="0" borderId="7" xfId="0" applyNumberFormat="1" applyFill="1" applyBorder="1" applyAlignment="1">
      <alignment horizontal="center"/>
    </xf>
    <xf numFmtId="178" fontId="0" fillId="0" borderId="7" xfId="0" applyNumberFormat="1" applyFill="1" applyBorder="1" applyAlignment="1">
      <alignment horizontal="center"/>
    </xf>
    <xf numFmtId="178" fontId="0" fillId="0" borderId="8" xfId="0" applyNumberFormat="1" applyFill="1" applyBorder="1" applyAlignment="1">
      <alignment horizontal="center"/>
    </xf>
    <xf numFmtId="179" fontId="0" fillId="0" borderId="8" xfId="0" applyNumberForma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79" fontId="0" fillId="0" borderId="11" xfId="0" applyNumberFormat="1" applyFill="1" applyBorder="1" applyAlignment="1">
      <alignment horizontal="center"/>
    </xf>
    <xf numFmtId="179" fontId="0" fillId="0" borderId="26" xfId="0" applyNumberFormat="1" applyFill="1" applyBorder="1" applyAlignment="1">
      <alignment horizontal="center"/>
    </xf>
    <xf numFmtId="179" fontId="0" fillId="0" borderId="12" xfId="0" applyNumberFormat="1" applyFill="1" applyBorder="1" applyAlignment="1">
      <alignment horizontal="center"/>
    </xf>
    <xf numFmtId="179" fontId="0" fillId="0" borderId="14" xfId="0" applyNumberForma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10" fontId="0" fillId="0" borderId="7" xfId="0" applyNumberFormat="1" applyFill="1" applyBorder="1" applyAlignment="1">
      <alignment horizontal="center"/>
    </xf>
    <xf numFmtId="10" fontId="0" fillId="0" borderId="8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178" fontId="0" fillId="0" borderId="5" xfId="0" applyNumberFormat="1" applyFill="1" applyBorder="1" applyAlignment="1">
      <alignment horizontal="center"/>
    </xf>
    <xf numFmtId="178" fontId="0" fillId="0" borderId="6" xfId="0" applyNumberForma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81" fontId="0" fillId="0" borderId="31" xfId="0" applyNumberFormat="1" applyFill="1" applyBorder="1" applyAlignment="1">
      <alignment horizontal="center"/>
    </xf>
    <xf numFmtId="178" fontId="0" fillId="0" borderId="22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4" fontId="0" fillId="0" borderId="36" xfId="0" applyNumberFormat="1" applyFill="1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10" fontId="0" fillId="0" borderId="33" xfId="0" applyNumberFormat="1" applyFill="1" applyBorder="1" applyAlignment="1">
      <alignment horizontal="center"/>
    </xf>
    <xf numFmtId="178" fontId="0" fillId="0" borderId="34" xfId="0" applyNumberFormat="1" applyFill="1" applyBorder="1" applyAlignment="1">
      <alignment horizontal="center"/>
    </xf>
    <xf numFmtId="179" fontId="0" fillId="0" borderId="34" xfId="0" applyNumberFormat="1" applyFill="1" applyBorder="1" applyAlignment="1">
      <alignment horizontal="center"/>
    </xf>
    <xf numFmtId="179" fontId="0" fillId="0" borderId="33" xfId="0" applyNumberFormat="1" applyFill="1" applyBorder="1" applyAlignment="1">
      <alignment horizontal="center"/>
    </xf>
    <xf numFmtId="178" fontId="0" fillId="0" borderId="33" xfId="0" applyNumberFormat="1" applyFill="1" applyBorder="1" applyAlignment="1">
      <alignment horizontal="center"/>
    </xf>
    <xf numFmtId="179" fontId="0" fillId="0" borderId="23" xfId="0" applyNumberFormat="1" applyFill="1" applyBorder="1" applyAlignment="1">
      <alignment horizontal="center"/>
    </xf>
    <xf numFmtId="179" fontId="0" fillId="0" borderId="37" xfId="0" applyNumberFormat="1" applyFill="1" applyBorder="1" applyAlignment="1">
      <alignment horizontal="center"/>
    </xf>
    <xf numFmtId="181" fontId="0" fillId="0" borderId="35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80" fontId="0" fillId="0" borderId="32" xfId="0" applyNumberForma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4" fontId="0" fillId="0" borderId="35" xfId="0" applyNumberFormat="1" applyFill="1" applyBorder="1" applyAlignment="1">
      <alignment horizontal="center"/>
    </xf>
    <xf numFmtId="178" fontId="0" fillId="0" borderId="37" xfId="0" applyNumberFormat="1" applyFill="1" applyBorder="1" applyAlignment="1">
      <alignment horizontal="center"/>
    </xf>
    <xf numFmtId="0" fontId="0" fillId="0" borderId="39" xfId="0" applyFill="1" applyBorder="1" applyAlignment="1">
      <alignment/>
    </xf>
    <xf numFmtId="179" fontId="0" fillId="0" borderId="36" xfId="0" applyNumberFormat="1" applyFill="1" applyBorder="1" applyAlignment="1">
      <alignment horizontal="center"/>
    </xf>
    <xf numFmtId="179" fontId="0" fillId="0" borderId="35" xfId="0" applyNumberFormat="1" applyFill="1" applyBorder="1" applyAlignment="1">
      <alignment horizontal="center"/>
    </xf>
    <xf numFmtId="179" fontId="0" fillId="0" borderId="16" xfId="0" applyNumberFormat="1" applyFill="1" applyBorder="1" applyAlignment="1">
      <alignment horizontal="center"/>
    </xf>
    <xf numFmtId="179" fontId="0" fillId="0" borderId="17" xfId="0" applyNumberFormat="1" applyFill="1" applyBorder="1" applyAlignment="1">
      <alignment horizontal="center"/>
    </xf>
    <xf numFmtId="179" fontId="0" fillId="0" borderId="15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41" xfId="0" applyNumberFormat="1" applyFill="1" applyBorder="1" applyAlignment="1">
      <alignment horizontal="center"/>
    </xf>
    <xf numFmtId="181" fontId="0" fillId="0" borderId="33" xfId="0" applyNumberFormat="1" applyFill="1" applyBorder="1" applyAlignment="1">
      <alignment horizontal="center"/>
    </xf>
    <xf numFmtId="181" fontId="0" fillId="0" borderId="7" xfId="0" applyNumberFormat="1" applyFill="1" applyBorder="1" applyAlignment="1">
      <alignment horizontal="center"/>
    </xf>
    <xf numFmtId="181" fontId="0" fillId="0" borderId="8" xfId="0" applyNumberFormat="1" applyFill="1" applyBorder="1" applyAlignment="1">
      <alignment horizontal="center"/>
    </xf>
    <xf numFmtId="179" fontId="0" fillId="0" borderId="42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179" fontId="0" fillId="0" borderId="41" xfId="0" applyNumberFormat="1" applyFill="1" applyBorder="1" applyAlignment="1">
      <alignment horizontal="center"/>
    </xf>
    <xf numFmtId="10" fontId="0" fillId="0" borderId="41" xfId="0" applyNumberFormat="1" applyFill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181" fontId="0" fillId="0" borderId="22" xfId="0" applyNumberFormat="1" applyFill="1" applyBorder="1" applyAlignment="1">
      <alignment horizontal="center"/>
    </xf>
    <xf numFmtId="181" fontId="0" fillId="0" borderId="45" xfId="0" applyNumberFormat="1" applyFill="1" applyBorder="1" applyAlignment="1">
      <alignment horizontal="center"/>
    </xf>
    <xf numFmtId="10" fontId="0" fillId="0" borderId="9" xfId="0" applyNumberFormat="1" applyFill="1" applyBorder="1" applyAlignment="1">
      <alignment horizontal="center"/>
    </xf>
    <xf numFmtId="10" fontId="0" fillId="0" borderId="18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179" fontId="0" fillId="0" borderId="38" xfId="0" applyNumberFormat="1" applyFill="1" applyBorder="1" applyAlignment="1">
      <alignment horizontal="center"/>
    </xf>
    <xf numFmtId="179" fontId="0" fillId="0" borderId="22" xfId="0" applyNumberForma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79" fontId="0" fillId="0" borderId="47" xfId="0" applyNumberFormat="1" applyFill="1" applyBorder="1" applyAlignment="1">
      <alignment horizontal="center"/>
    </xf>
    <xf numFmtId="179" fontId="0" fillId="0" borderId="49" xfId="0" applyNumberFormat="1" applyFill="1" applyBorder="1" applyAlignment="1">
      <alignment horizontal="center"/>
    </xf>
    <xf numFmtId="179" fontId="0" fillId="0" borderId="50" xfId="0" applyNumberFormat="1" applyFill="1" applyBorder="1" applyAlignment="1">
      <alignment horizontal="center"/>
    </xf>
    <xf numFmtId="179" fontId="0" fillId="0" borderId="48" xfId="0" applyNumberFormat="1" applyFill="1" applyBorder="1" applyAlignment="1">
      <alignment horizontal="center"/>
    </xf>
    <xf numFmtId="181" fontId="0" fillId="0" borderId="51" xfId="0" applyNumberForma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3" fontId="0" fillId="0" borderId="52" xfId="0" applyNumberFormat="1" applyFill="1" applyBorder="1" applyAlignment="1">
      <alignment horizontal="center"/>
    </xf>
    <xf numFmtId="3" fontId="0" fillId="0" borderId="54" xfId="0" applyNumberFormat="1" applyFill="1" applyBorder="1" applyAlignment="1">
      <alignment horizontal="center"/>
    </xf>
    <xf numFmtId="3" fontId="0" fillId="0" borderId="55" xfId="0" applyNumberFormat="1" applyFill="1" applyBorder="1" applyAlignment="1">
      <alignment horizontal="center"/>
    </xf>
    <xf numFmtId="181" fontId="0" fillId="0" borderId="56" xfId="0" applyNumberFormat="1" applyFill="1" applyBorder="1" applyAlignment="1">
      <alignment horizontal="center"/>
    </xf>
    <xf numFmtId="181" fontId="0" fillId="0" borderId="16" xfId="0" applyNumberFormat="1" applyFill="1" applyBorder="1" applyAlignment="1">
      <alignment horizontal="center"/>
    </xf>
    <xf numFmtId="10" fontId="0" fillId="0" borderId="40" xfId="0" applyNumberFormat="1" applyFill="1" applyBorder="1" applyAlignment="1">
      <alignment horizontal="center"/>
    </xf>
    <xf numFmtId="179" fontId="0" fillId="0" borderId="40" xfId="0" applyNumberForma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tabSelected="1" zoomScale="75" zoomScaleNormal="75" workbookViewId="0" topLeftCell="A104">
      <selection activeCell="G20" sqref="G20"/>
    </sheetView>
  </sheetViews>
  <sheetFormatPr defaultColWidth="11.421875" defaultRowHeight="12.75"/>
  <cols>
    <col min="1" max="1" width="8.57421875" style="2" customWidth="1"/>
    <col min="2" max="2" width="41.57421875" style="2" customWidth="1"/>
    <col min="3" max="7" width="12.28125" style="2" customWidth="1"/>
    <col min="8" max="8" width="16.00390625" style="2" customWidth="1"/>
    <col min="9" max="16384" width="11.421875" style="2" customWidth="1"/>
  </cols>
  <sheetData>
    <row r="1" spans="2:7" ht="13.5" thickBot="1">
      <c r="B1" s="66" t="s">
        <v>49</v>
      </c>
      <c r="C1" s="67"/>
      <c r="D1" s="68"/>
      <c r="E1" s="113"/>
      <c r="G1" s="159"/>
    </row>
    <row r="2" spans="2:3" ht="13.5" thickBot="1">
      <c r="B2" s="81" t="s">
        <v>28</v>
      </c>
      <c r="C2" s="113"/>
    </row>
    <row r="3" spans="2:8" ht="13.5" thickBot="1">
      <c r="B3" s="1"/>
      <c r="C3" s="1"/>
      <c r="H3" s="6" t="s">
        <v>18</v>
      </c>
    </row>
    <row r="4" spans="2:8" ht="13.5" thickBot="1">
      <c r="B4" s="8" t="s">
        <v>4</v>
      </c>
      <c r="C4" s="87" t="s">
        <v>3</v>
      </c>
      <c r="D4" s="7" t="s">
        <v>0</v>
      </c>
      <c r="E4" s="7" t="s">
        <v>1</v>
      </c>
      <c r="F4" s="8" t="s">
        <v>2</v>
      </c>
      <c r="G4" s="8" t="s">
        <v>20</v>
      </c>
      <c r="H4" s="5" t="s">
        <v>19</v>
      </c>
    </row>
    <row r="5" spans="1:8" ht="14.25" customHeight="1">
      <c r="A5" s="48"/>
      <c r="B5" s="10" t="s">
        <v>15</v>
      </c>
      <c r="C5" s="88">
        <v>259.23</v>
      </c>
      <c r="D5" s="9">
        <v>249.23</v>
      </c>
      <c r="E5" s="9">
        <v>256.82</v>
      </c>
      <c r="F5" s="10">
        <v>313.69</v>
      </c>
      <c r="G5" s="10">
        <v>357.85</v>
      </c>
      <c r="H5" s="11">
        <f>+(G5-F5)/F5</f>
        <v>0.140775925276547</v>
      </c>
    </row>
    <row r="6" spans="1:8" ht="14.25" customHeight="1">
      <c r="A6" s="53"/>
      <c r="B6" s="13" t="s">
        <v>16</v>
      </c>
      <c r="C6" s="89">
        <v>18.97</v>
      </c>
      <c r="D6" s="12">
        <v>19.48</v>
      </c>
      <c r="E6" s="12">
        <v>21.65</v>
      </c>
      <c r="F6" s="13">
        <v>22.95</v>
      </c>
      <c r="G6" s="13">
        <v>22.79</v>
      </c>
      <c r="H6" s="14">
        <f aca="true" t="shared" si="0" ref="H6:H40">+(G6-F6)/F6</f>
        <v>-0.006971677559912861</v>
      </c>
    </row>
    <row r="7" spans="1:8" ht="14.25" customHeight="1">
      <c r="A7" s="53"/>
      <c r="B7" s="16" t="s">
        <v>27</v>
      </c>
      <c r="C7" s="90">
        <v>908</v>
      </c>
      <c r="D7" s="15">
        <v>959</v>
      </c>
      <c r="E7" s="15">
        <v>1094</v>
      </c>
      <c r="F7" s="16">
        <v>1289</v>
      </c>
      <c r="G7" s="16">
        <v>1410</v>
      </c>
      <c r="H7" s="17">
        <f t="shared" si="0"/>
        <v>0.09387121799844841</v>
      </c>
    </row>
    <row r="8" spans="1:8" ht="14.25" customHeight="1" thickBot="1">
      <c r="A8" s="53"/>
      <c r="B8" s="84" t="s">
        <v>30</v>
      </c>
      <c r="C8" s="91">
        <v>1.151</v>
      </c>
      <c r="D8" s="51">
        <v>1.134</v>
      </c>
      <c r="E8" s="51">
        <v>1.0377</v>
      </c>
      <c r="F8" s="52">
        <v>1.1748</v>
      </c>
      <c r="G8" s="52">
        <v>1.2792</v>
      </c>
      <c r="H8" s="28">
        <f t="shared" si="0"/>
        <v>0.08886618998978535</v>
      </c>
    </row>
    <row r="9" spans="1:8" ht="14.25" customHeight="1">
      <c r="A9" s="48"/>
      <c r="B9" s="85" t="s">
        <v>33</v>
      </c>
      <c r="C9" s="114">
        <v>55.08</v>
      </c>
      <c r="D9" s="64">
        <v>72.24</v>
      </c>
      <c r="E9" s="64">
        <v>88.93</v>
      </c>
      <c r="F9" s="77">
        <v>116.89</v>
      </c>
      <c r="G9" s="77">
        <v>130.55</v>
      </c>
      <c r="H9" s="11">
        <f t="shared" si="0"/>
        <v>0.11686200701514253</v>
      </c>
    </row>
    <row r="10" spans="1:8" ht="14.25" customHeight="1">
      <c r="A10" s="53"/>
      <c r="B10" s="13" t="s">
        <v>34</v>
      </c>
      <c r="C10" s="101">
        <v>211.37</v>
      </c>
      <c r="D10" s="57">
        <v>286.53</v>
      </c>
      <c r="E10" s="57">
        <v>327.08</v>
      </c>
      <c r="F10" s="60">
        <v>538.37</v>
      </c>
      <c r="G10" s="60">
        <v>523.99</v>
      </c>
      <c r="H10" s="14">
        <f t="shared" si="0"/>
        <v>-0.026710255029069218</v>
      </c>
    </row>
    <row r="11" spans="1:8" ht="14.25" customHeight="1">
      <c r="A11" s="53"/>
      <c r="B11" s="16" t="s">
        <v>35</v>
      </c>
      <c r="C11" s="100">
        <v>4.79</v>
      </c>
      <c r="D11" s="61">
        <v>59.7</v>
      </c>
      <c r="E11" s="61">
        <v>51.84</v>
      </c>
      <c r="F11" s="62">
        <v>113.84</v>
      </c>
      <c r="G11" s="62">
        <v>148.232</v>
      </c>
      <c r="H11" s="17">
        <f t="shared" si="0"/>
        <v>0.3021082220660576</v>
      </c>
    </row>
    <row r="12" spans="1:8" ht="14.25" customHeight="1" thickBot="1">
      <c r="A12" s="53"/>
      <c r="B12" s="84" t="s">
        <v>38</v>
      </c>
      <c r="C12" s="115">
        <v>286.25</v>
      </c>
      <c r="D12" s="116">
        <v>424.62</v>
      </c>
      <c r="E12" s="116">
        <v>478.06</v>
      </c>
      <c r="F12" s="117">
        <v>784.86</v>
      </c>
      <c r="G12" s="117">
        <v>829.91</v>
      </c>
      <c r="H12" s="28">
        <f t="shared" si="0"/>
        <v>0.057398771755472255</v>
      </c>
    </row>
    <row r="13" spans="1:8" ht="14.25" customHeight="1">
      <c r="A13" s="48"/>
      <c r="B13" s="86" t="s">
        <v>24</v>
      </c>
      <c r="C13" s="104">
        <v>185.04</v>
      </c>
      <c r="D13" s="65">
        <v>175.84</v>
      </c>
      <c r="E13" s="65">
        <v>317.72</v>
      </c>
      <c r="F13" s="118">
        <v>399.6</v>
      </c>
      <c r="G13" s="118">
        <v>536.97</v>
      </c>
      <c r="H13" s="17">
        <f t="shared" si="0"/>
        <v>0.3437687687687688</v>
      </c>
    </row>
    <row r="14" spans="1:8" ht="14.25" customHeight="1">
      <c r="A14" s="53"/>
      <c r="B14" s="13" t="s">
        <v>25</v>
      </c>
      <c r="C14" s="101">
        <v>507.76</v>
      </c>
      <c r="D14" s="57">
        <v>368.15</v>
      </c>
      <c r="E14" s="57">
        <v>344.28</v>
      </c>
      <c r="F14" s="60">
        <v>746.6</v>
      </c>
      <c r="G14" s="60">
        <v>596.63</v>
      </c>
      <c r="H14" s="14">
        <f t="shared" si="0"/>
        <v>-0.20087061344762927</v>
      </c>
    </row>
    <row r="15" spans="1:8" ht="13.5" thickBot="1">
      <c r="A15" s="53"/>
      <c r="B15" s="16" t="s">
        <v>26</v>
      </c>
      <c r="C15" s="100">
        <f>+C13+C14</f>
        <v>692.8</v>
      </c>
      <c r="D15" s="61">
        <f>+D13+D14</f>
        <v>543.99</v>
      </c>
      <c r="E15" s="61">
        <f>+E13+E14</f>
        <v>662</v>
      </c>
      <c r="F15" s="62">
        <f>+F13+F14</f>
        <v>1146.2</v>
      </c>
      <c r="G15" s="62">
        <f>+G13+G14</f>
        <v>1133.6</v>
      </c>
      <c r="H15" s="17">
        <f t="shared" si="0"/>
        <v>-0.010992845925667542</v>
      </c>
    </row>
    <row r="16" spans="1:8" ht="14.25" customHeight="1">
      <c r="A16" s="48"/>
      <c r="B16" s="85"/>
      <c r="C16" s="95"/>
      <c r="D16" s="18"/>
      <c r="E16" s="18"/>
      <c r="F16" s="19"/>
      <c r="G16" s="19"/>
      <c r="H16" s="82"/>
    </row>
    <row r="17" spans="1:8" ht="12.75">
      <c r="A17" s="53"/>
      <c r="B17" s="86" t="s">
        <v>45</v>
      </c>
      <c r="C17" s="96">
        <v>2637.78</v>
      </c>
      <c r="D17" s="22">
        <v>3247.57</v>
      </c>
      <c r="E17" s="22">
        <v>3219.09</v>
      </c>
      <c r="F17" s="23">
        <v>4383.4</v>
      </c>
      <c r="G17" s="23">
        <v>4783.61</v>
      </c>
      <c r="H17" s="17">
        <f t="shared" si="0"/>
        <v>0.09130127298444132</v>
      </c>
    </row>
    <row r="18" spans="1:8" ht="12.75">
      <c r="A18" s="54"/>
      <c r="B18" s="13" t="s">
        <v>5</v>
      </c>
      <c r="C18" s="97">
        <v>1450.8</v>
      </c>
      <c r="D18" s="20">
        <v>2226.58</v>
      </c>
      <c r="E18" s="20">
        <v>2081.16</v>
      </c>
      <c r="F18" s="21">
        <v>3068.39</v>
      </c>
      <c r="G18" s="21">
        <v>3707.92</v>
      </c>
      <c r="H18" s="14">
        <f t="shared" si="0"/>
        <v>0.2084252653671796</v>
      </c>
    </row>
    <row r="19" spans="1:10" ht="12.75">
      <c r="A19" s="53"/>
      <c r="B19" s="13" t="s">
        <v>6</v>
      </c>
      <c r="C19" s="119">
        <f>+C17-C18</f>
        <v>1186.9800000000002</v>
      </c>
      <c r="D19" s="20">
        <f>+D17-D18</f>
        <v>1020.9900000000002</v>
      </c>
      <c r="E19" s="20">
        <f>+E17-E18</f>
        <v>1137.9300000000003</v>
      </c>
      <c r="F19" s="20">
        <f>+F17-F18</f>
        <v>1315.0099999999998</v>
      </c>
      <c r="G19" s="120">
        <f>+G17-G18</f>
        <v>1075.6899999999996</v>
      </c>
      <c r="H19" s="14">
        <f t="shared" si="0"/>
        <v>-0.18199101147519806</v>
      </c>
      <c r="I19" s="3"/>
      <c r="J19" s="3"/>
    </row>
    <row r="20" spans="1:10" ht="12.75">
      <c r="A20" s="54"/>
      <c r="B20" s="13" t="s">
        <v>32</v>
      </c>
      <c r="C20" s="121">
        <v>0.3</v>
      </c>
      <c r="D20" s="122">
        <v>0.3633</v>
      </c>
      <c r="E20" s="122">
        <v>0.33</v>
      </c>
      <c r="F20" s="123">
        <v>0.3727</v>
      </c>
      <c r="G20" s="123">
        <v>0.3851</v>
      </c>
      <c r="H20" s="14">
        <f t="shared" si="0"/>
        <v>0.03327072712637516</v>
      </c>
      <c r="I20" s="3"/>
      <c r="J20" s="3"/>
    </row>
    <row r="21" spans="1:10" ht="12.75">
      <c r="A21" s="54" t="s">
        <v>21</v>
      </c>
      <c r="B21" s="10" t="s">
        <v>14</v>
      </c>
      <c r="C21" s="99">
        <v>0.212</v>
      </c>
      <c r="D21" s="34">
        <v>0.328</v>
      </c>
      <c r="E21" s="34">
        <v>0.294</v>
      </c>
      <c r="F21" s="49">
        <v>0.359</v>
      </c>
      <c r="G21" s="49">
        <v>0.4</v>
      </c>
      <c r="H21" s="17">
        <f t="shared" si="0"/>
        <v>0.11420612813370484</v>
      </c>
      <c r="I21" s="3"/>
      <c r="J21" s="3"/>
    </row>
    <row r="22" spans="1:10" ht="12.75">
      <c r="A22" s="53"/>
      <c r="B22" s="13" t="s">
        <v>39</v>
      </c>
      <c r="C22" s="125">
        <f>+C19/C27</f>
        <v>2938.0693069306935</v>
      </c>
      <c r="D22" s="24">
        <f>+D19/D27</f>
        <v>2070.9736308316437</v>
      </c>
      <c r="E22" s="24">
        <f>+E19/E27</f>
        <v>2327.055214723927</v>
      </c>
      <c r="F22" s="24">
        <f>+F19/F27</f>
        <v>2373.664259927797</v>
      </c>
      <c r="G22" s="126">
        <f>+G19/G27</f>
        <v>1804.84899328859</v>
      </c>
      <c r="H22" s="14">
        <f t="shared" si="0"/>
        <v>-0.23963594019674436</v>
      </c>
      <c r="I22" s="3"/>
      <c r="J22" s="3"/>
    </row>
    <row r="23" spans="1:10" ht="12.75">
      <c r="A23" s="53"/>
      <c r="B23" s="13" t="s">
        <v>40</v>
      </c>
      <c r="C23" s="125">
        <f>+C25/C27</f>
        <v>2552.4504950495048</v>
      </c>
      <c r="D23" s="24">
        <f>+D25/D27</f>
        <v>1824.4827586206898</v>
      </c>
      <c r="E23" s="24">
        <f>+E25/E27</f>
        <v>2242.4948875255623</v>
      </c>
      <c r="F23" s="24">
        <f>+F25/F27</f>
        <v>2020.4151624548733</v>
      </c>
      <c r="G23" s="127">
        <f>+G25/G27</f>
        <v>1410.8389261744967</v>
      </c>
      <c r="H23" s="14">
        <f t="shared" si="0"/>
        <v>-0.30170840508824964</v>
      </c>
      <c r="I23" s="3"/>
      <c r="J23" s="3"/>
    </row>
    <row r="24" spans="1:10" ht="12.75">
      <c r="A24" s="54" t="s">
        <v>22</v>
      </c>
      <c r="B24" s="13" t="s">
        <v>36</v>
      </c>
      <c r="C24" s="125">
        <v>2498450</v>
      </c>
      <c r="D24" s="24">
        <v>3364199</v>
      </c>
      <c r="E24" s="24">
        <v>4222999</v>
      </c>
      <c r="F24" s="24">
        <v>5872108</v>
      </c>
      <c r="G24" s="127">
        <v>6821668</v>
      </c>
      <c r="H24" s="14">
        <f t="shared" si="0"/>
        <v>0.1617068350922701</v>
      </c>
      <c r="I24" s="3"/>
      <c r="J24" s="3"/>
    </row>
    <row r="25" spans="1:10" ht="12.75">
      <c r="A25" s="53"/>
      <c r="B25" s="13" t="s">
        <v>47</v>
      </c>
      <c r="C25" s="100">
        <v>1031.19</v>
      </c>
      <c r="D25" s="61">
        <v>899.47</v>
      </c>
      <c r="E25" s="61">
        <v>1096.58</v>
      </c>
      <c r="F25" s="62">
        <v>1119.31</v>
      </c>
      <c r="G25" s="62">
        <v>840.86</v>
      </c>
      <c r="H25" s="17">
        <f t="shared" si="0"/>
        <v>-0.24876933110577046</v>
      </c>
      <c r="I25" s="39"/>
      <c r="J25" s="3"/>
    </row>
    <row r="26" spans="1:9" ht="12.75">
      <c r="A26" s="53"/>
      <c r="B26" s="13"/>
      <c r="C26" s="101"/>
      <c r="D26" s="57"/>
      <c r="E26" s="57"/>
      <c r="F26" s="60"/>
      <c r="G26" s="21"/>
      <c r="H26" s="14"/>
      <c r="I26" s="29"/>
    </row>
    <row r="27" spans="1:9" ht="12.75">
      <c r="A27" s="53"/>
      <c r="B27" s="13" t="s">
        <v>44</v>
      </c>
      <c r="C27" s="102">
        <v>0.404</v>
      </c>
      <c r="D27" s="58">
        <v>0.493</v>
      </c>
      <c r="E27" s="58">
        <v>0.489</v>
      </c>
      <c r="F27" s="59">
        <v>0.554</v>
      </c>
      <c r="G27" s="59">
        <v>0.596</v>
      </c>
      <c r="H27" s="14">
        <f t="shared" si="0"/>
        <v>0.0758122743682309</v>
      </c>
      <c r="I27" s="40"/>
    </row>
    <row r="28" spans="1:9" ht="12.75">
      <c r="A28" s="53"/>
      <c r="B28" s="16"/>
      <c r="C28" s="92"/>
      <c r="D28" s="24"/>
      <c r="E28" s="24"/>
      <c r="F28" s="24"/>
      <c r="G28" s="57"/>
      <c r="H28" s="14"/>
      <c r="I28" s="40"/>
    </row>
    <row r="29" spans="1:9" ht="12.75" customHeight="1" thickBot="1">
      <c r="A29" s="53"/>
      <c r="B29" s="16"/>
      <c r="C29" s="94"/>
      <c r="D29" s="50"/>
      <c r="E29" s="50"/>
      <c r="F29" s="50"/>
      <c r="G29" s="50"/>
      <c r="H29" s="14"/>
      <c r="I29" s="40"/>
    </row>
    <row r="30" spans="1:8" ht="12.75">
      <c r="A30" s="48"/>
      <c r="B30" s="85" t="s">
        <v>7</v>
      </c>
      <c r="C30" s="103">
        <v>2035.33</v>
      </c>
      <c r="D30" s="63">
        <v>2764.61</v>
      </c>
      <c r="E30" s="64">
        <v>2701.71</v>
      </c>
      <c r="F30" s="64">
        <v>3636.6</v>
      </c>
      <c r="G30" s="77">
        <v>4182.03</v>
      </c>
      <c r="H30" s="11">
        <f t="shared" si="0"/>
        <v>0.14998350107243025</v>
      </c>
    </row>
    <row r="31" spans="1:8" ht="12.75">
      <c r="A31" s="54" t="s">
        <v>23</v>
      </c>
      <c r="B31" s="13" t="s">
        <v>9</v>
      </c>
      <c r="C31" s="101">
        <v>1193.59</v>
      </c>
      <c r="D31" s="57">
        <v>1783.34</v>
      </c>
      <c r="E31" s="57">
        <v>1682.39</v>
      </c>
      <c r="F31" s="57">
        <v>2527.51</v>
      </c>
      <c r="G31" s="60">
        <v>3045.74</v>
      </c>
      <c r="H31" s="14">
        <f t="shared" si="0"/>
        <v>0.2050357862085608</v>
      </c>
    </row>
    <row r="32" spans="1:8" ht="13.5" customHeight="1">
      <c r="A32" s="54" t="s">
        <v>22</v>
      </c>
      <c r="B32" s="13" t="s">
        <v>8</v>
      </c>
      <c r="C32" s="104">
        <f>+C30-C31</f>
        <v>841.74</v>
      </c>
      <c r="D32" s="65">
        <f>+D30-D31</f>
        <v>981.2700000000002</v>
      </c>
      <c r="E32" s="65">
        <f>+E30-E31</f>
        <v>1019.3199999999999</v>
      </c>
      <c r="F32" s="65">
        <f>+F30-F31</f>
        <v>1109.0899999999997</v>
      </c>
      <c r="G32" s="65">
        <f>+G30-G31</f>
        <v>1136.29</v>
      </c>
      <c r="H32" s="14">
        <f t="shared" si="0"/>
        <v>0.02452461026607424</v>
      </c>
    </row>
    <row r="33" spans="1:8" ht="14.25" customHeight="1" thickBot="1">
      <c r="A33" s="55"/>
      <c r="B33" s="16" t="s">
        <v>31</v>
      </c>
      <c r="C33" s="105">
        <v>0.3548</v>
      </c>
      <c r="D33" s="71">
        <v>0.4076</v>
      </c>
      <c r="E33" s="71">
        <v>0.3875</v>
      </c>
      <c r="F33" s="71">
        <v>0.4137</v>
      </c>
      <c r="G33" s="72">
        <v>0.43498</v>
      </c>
      <c r="H33" s="41">
        <f t="shared" si="0"/>
        <v>0.0514382402707275</v>
      </c>
    </row>
    <row r="34" spans="1:8" ht="13.5" customHeight="1">
      <c r="A34" s="48"/>
      <c r="B34" s="106" t="s">
        <v>10</v>
      </c>
      <c r="C34" s="103">
        <v>619</v>
      </c>
      <c r="D34" s="124">
        <v>766</v>
      </c>
      <c r="E34" s="64">
        <v>965</v>
      </c>
      <c r="F34" s="64">
        <v>1072</v>
      </c>
      <c r="G34" s="124">
        <v>1098</v>
      </c>
      <c r="H34" s="82">
        <f t="shared" si="0"/>
        <v>0.024253731343283583</v>
      </c>
    </row>
    <row r="35" spans="1:8" ht="13.5" customHeight="1">
      <c r="A35" s="53"/>
      <c r="B35" s="13" t="s">
        <v>11</v>
      </c>
      <c r="C35" s="101">
        <v>368.81</v>
      </c>
      <c r="D35" s="57">
        <v>381.84</v>
      </c>
      <c r="E35" s="57">
        <v>490.25</v>
      </c>
      <c r="F35" s="57">
        <v>298.46</v>
      </c>
      <c r="G35" s="60">
        <v>317.69</v>
      </c>
      <c r="H35" s="14">
        <f t="shared" si="0"/>
        <v>0.06443074448837371</v>
      </c>
    </row>
    <row r="36" spans="1:8" ht="14.25" customHeight="1">
      <c r="A36" s="53"/>
      <c r="B36" s="13" t="s">
        <v>12</v>
      </c>
      <c r="C36" s="157" t="s">
        <v>46</v>
      </c>
      <c r="D36" s="69" t="s">
        <v>46</v>
      </c>
      <c r="E36" s="69" t="s">
        <v>46</v>
      </c>
      <c r="F36" s="69" t="s">
        <v>46</v>
      </c>
      <c r="G36" s="129" t="s">
        <v>46</v>
      </c>
      <c r="H36" s="133" t="s">
        <v>48</v>
      </c>
    </row>
    <row r="37" spans="1:8" ht="13.5" customHeight="1">
      <c r="A37" s="138"/>
      <c r="B37" s="13" t="s">
        <v>13</v>
      </c>
      <c r="C37" s="98">
        <v>0.403</v>
      </c>
      <c r="D37" s="69">
        <v>0.2017</v>
      </c>
      <c r="E37" s="69">
        <v>0.2359</v>
      </c>
      <c r="F37" s="69">
        <v>0.1065</v>
      </c>
      <c r="G37" s="70">
        <v>0.0901</v>
      </c>
      <c r="H37" s="133">
        <f t="shared" si="0"/>
        <v>-0.15399061032863848</v>
      </c>
    </row>
    <row r="38" spans="1:8" ht="13.5" customHeight="1">
      <c r="A38" s="138"/>
      <c r="B38" s="13" t="s">
        <v>42</v>
      </c>
      <c r="C38" s="92">
        <v>2182806</v>
      </c>
      <c r="D38" s="24">
        <v>3126874</v>
      </c>
      <c r="E38" s="24">
        <v>4071308</v>
      </c>
      <c r="F38" s="24">
        <v>5149422</v>
      </c>
      <c r="G38" s="25">
        <v>6578163</v>
      </c>
      <c r="H38" s="133">
        <f t="shared" si="0"/>
        <v>0.27745657667986817</v>
      </c>
    </row>
    <row r="39" spans="1:8" ht="13.5" customHeight="1">
      <c r="A39" s="138"/>
      <c r="B39" s="13" t="s">
        <v>41</v>
      </c>
      <c r="C39" s="92">
        <v>804917</v>
      </c>
      <c r="D39" s="24">
        <v>676211</v>
      </c>
      <c r="E39" s="24">
        <v>812166</v>
      </c>
      <c r="F39" s="24">
        <v>728653</v>
      </c>
      <c r="G39" s="25">
        <v>1267692</v>
      </c>
      <c r="H39" s="133">
        <f t="shared" si="0"/>
        <v>0.7397746252331356</v>
      </c>
    </row>
    <row r="40" spans="1:8" ht="13.5" thickBot="1">
      <c r="A40" s="139"/>
      <c r="B40" s="84" t="s">
        <v>43</v>
      </c>
      <c r="C40" s="93">
        <f>+C39/C27</f>
        <v>1992368.811881188</v>
      </c>
      <c r="D40" s="26">
        <f>+D39/D27</f>
        <v>1371624.7464503043</v>
      </c>
      <c r="E40" s="26">
        <f>+E39/E27</f>
        <v>1660871.1656441719</v>
      </c>
      <c r="F40" s="26">
        <f>+F39/F27</f>
        <v>1315258.1227436822</v>
      </c>
      <c r="G40" s="27">
        <f>+G39/G27</f>
        <v>2127000</v>
      </c>
      <c r="H40" s="134">
        <f t="shared" si="0"/>
        <v>0.6171730576831497</v>
      </c>
    </row>
    <row r="41" spans="1:8" ht="13.5" thickBot="1">
      <c r="A41" s="46"/>
      <c r="B41" s="10"/>
      <c r="C41" s="44"/>
      <c r="D41" s="29"/>
      <c r="E41" s="29"/>
      <c r="F41" s="29"/>
      <c r="G41" s="29"/>
      <c r="H41" s="45"/>
    </row>
    <row r="42" spans="1:7" ht="13.5" thickBot="1">
      <c r="A42" s="46"/>
      <c r="B42" s="80" t="s">
        <v>37</v>
      </c>
      <c r="C42" s="42"/>
      <c r="D42" s="4"/>
      <c r="E42" s="4"/>
      <c r="F42" s="4"/>
      <c r="G42" s="4"/>
    </row>
    <row r="43" spans="1:8" ht="13.5" thickBot="1">
      <c r="A43" s="46"/>
      <c r="B43" s="140" t="s">
        <v>17</v>
      </c>
      <c r="C43" s="107">
        <f>305.22/213</f>
        <v>1.4329577464788734</v>
      </c>
      <c r="D43" s="36">
        <f>305.22/231.29</f>
        <v>1.3196420078689093</v>
      </c>
      <c r="E43" s="36">
        <f>305.22/248.79</f>
        <v>1.2268177981430124</v>
      </c>
      <c r="F43" s="37">
        <f>305.22/279.23</f>
        <v>1.0930773913977725</v>
      </c>
      <c r="G43" s="38">
        <f>305.22/305.22</f>
        <v>1</v>
      </c>
      <c r="H43" s="6" t="s">
        <v>18</v>
      </c>
    </row>
    <row r="44" spans="1:10" ht="13.5" thickBot="1">
      <c r="A44" s="46"/>
      <c r="B44" s="8" t="s">
        <v>4</v>
      </c>
      <c r="C44" s="108" t="s">
        <v>3</v>
      </c>
      <c r="D44" s="30" t="s">
        <v>0</v>
      </c>
      <c r="E44" s="30" t="s">
        <v>1</v>
      </c>
      <c r="F44" s="31" t="s">
        <v>2</v>
      </c>
      <c r="G44" s="31" t="s">
        <v>20</v>
      </c>
      <c r="H44" s="5" t="s">
        <v>19</v>
      </c>
      <c r="J44" s="35"/>
    </row>
    <row r="45" spans="1:8" ht="12.75">
      <c r="A45" s="56"/>
      <c r="B45" s="86" t="str">
        <f aca="true" t="shared" si="1" ref="B45:F48">+B5</f>
        <v>Producción de GB (Kgs/Ha)</v>
      </c>
      <c r="C45" s="109">
        <f>+C5</f>
        <v>259.23</v>
      </c>
      <c r="D45" s="73">
        <f>+D5</f>
        <v>249.23</v>
      </c>
      <c r="E45" s="73">
        <f>+E5</f>
        <v>256.82</v>
      </c>
      <c r="F45" s="74">
        <f>+F5</f>
        <v>313.69</v>
      </c>
      <c r="G45" s="74">
        <f>+G5</f>
        <v>357.85</v>
      </c>
      <c r="H45" s="11">
        <f aca="true" t="shared" si="2" ref="H45:H75">+(G45-F45)/F45</f>
        <v>0.140775925276547</v>
      </c>
    </row>
    <row r="46" spans="1:8" ht="12.75">
      <c r="A46" s="54"/>
      <c r="B46" s="86" t="str">
        <f t="shared" si="1"/>
        <v>Producción individual (Lts/VO/Dia)</v>
      </c>
      <c r="C46" s="97">
        <f t="shared" si="1"/>
        <v>18.97</v>
      </c>
      <c r="D46" s="20">
        <f t="shared" si="1"/>
        <v>19.48</v>
      </c>
      <c r="E46" s="20">
        <f t="shared" si="1"/>
        <v>21.65</v>
      </c>
      <c r="F46" s="21">
        <f t="shared" si="1"/>
        <v>22.95</v>
      </c>
      <c r="G46" s="21">
        <f>+G6</f>
        <v>22.79</v>
      </c>
      <c r="H46" s="14">
        <f t="shared" si="2"/>
        <v>-0.006971677559912861</v>
      </c>
    </row>
    <row r="47" spans="1:10" ht="12.75">
      <c r="A47" s="54"/>
      <c r="B47" s="10" t="str">
        <f t="shared" si="1"/>
        <v>Total de Vacas en ordeñe</v>
      </c>
      <c r="C47" s="110">
        <f t="shared" si="1"/>
        <v>908</v>
      </c>
      <c r="D47" s="32">
        <f t="shared" si="1"/>
        <v>959</v>
      </c>
      <c r="E47" s="32">
        <f t="shared" si="1"/>
        <v>1094</v>
      </c>
      <c r="F47" s="33">
        <f t="shared" si="1"/>
        <v>1289</v>
      </c>
      <c r="G47" s="33">
        <f>+G7</f>
        <v>1410</v>
      </c>
      <c r="H47" s="17">
        <f t="shared" si="2"/>
        <v>0.09387121799844841</v>
      </c>
      <c r="J47" s="35"/>
    </row>
    <row r="48" spans="1:10" ht="12.75" customHeight="1" thickBot="1">
      <c r="A48" s="54"/>
      <c r="B48" s="84" t="str">
        <f aca="true" t="shared" si="3" ref="B48:B55">+B8</f>
        <v>Carga VT (Cab/Hectárea)</v>
      </c>
      <c r="C48" s="111">
        <f t="shared" si="1"/>
        <v>1.151</v>
      </c>
      <c r="D48" s="75">
        <f t="shared" si="1"/>
        <v>1.134</v>
      </c>
      <c r="E48" s="75">
        <f t="shared" si="1"/>
        <v>1.0377</v>
      </c>
      <c r="F48" s="76">
        <f t="shared" si="1"/>
        <v>1.1748</v>
      </c>
      <c r="G48" s="76">
        <f>+G8</f>
        <v>1.2792</v>
      </c>
      <c r="H48" s="28">
        <f t="shared" si="2"/>
        <v>0.08886618998978535</v>
      </c>
      <c r="J48" s="35"/>
    </row>
    <row r="49" spans="1:8" ht="12.75">
      <c r="A49" s="54"/>
      <c r="B49" s="85" t="str">
        <f t="shared" si="3"/>
        <v>Gastos Administración ($/Ha)</v>
      </c>
      <c r="C49" s="103">
        <f aca="true" t="shared" si="4" ref="C49:C54">+C9*$C$43</f>
        <v>78.92731267605635</v>
      </c>
      <c r="D49" s="63">
        <f aca="true" t="shared" si="5" ref="D49:D54">+D9*$D$43</f>
        <v>95.33093864845</v>
      </c>
      <c r="E49" s="63">
        <f aca="true" t="shared" si="6" ref="E49:E54">+E9*$E$43</f>
        <v>109.1009067888581</v>
      </c>
      <c r="F49" s="141">
        <f aca="true" t="shared" si="7" ref="F49:F54">+F9*$F$43</f>
        <v>127.76981628048563</v>
      </c>
      <c r="G49" s="141">
        <f aca="true" t="shared" si="8" ref="G49:G55">+G9*$G$43</f>
        <v>130.55</v>
      </c>
      <c r="H49" s="11">
        <f t="shared" si="2"/>
        <v>0.021759315309738007</v>
      </c>
    </row>
    <row r="50" spans="1:8" ht="12.75" customHeight="1">
      <c r="A50" s="54"/>
      <c r="B50" s="86" t="str">
        <f t="shared" si="3"/>
        <v>Gastos Estructura ($/Ha)</v>
      </c>
      <c r="C50" s="101">
        <f t="shared" si="4"/>
        <v>302.88427887323945</v>
      </c>
      <c r="D50" s="57">
        <f t="shared" si="5"/>
        <v>378.1170245146785</v>
      </c>
      <c r="E50" s="57">
        <f t="shared" si="6"/>
        <v>401.2675654166165</v>
      </c>
      <c r="F50" s="57">
        <f t="shared" si="7"/>
        <v>588.4800752068188</v>
      </c>
      <c r="G50" s="142">
        <f t="shared" si="8"/>
        <v>523.99</v>
      </c>
      <c r="H50" s="14">
        <f t="shared" si="2"/>
        <v>-0.10958752543007347</v>
      </c>
    </row>
    <row r="51" spans="1:8" ht="12.75" customHeight="1">
      <c r="A51" s="54"/>
      <c r="B51" s="10" t="str">
        <f t="shared" si="3"/>
        <v>Gastos Impuestos ($/Ha)</v>
      </c>
      <c r="C51" s="104">
        <f t="shared" si="4"/>
        <v>6.8638676056338035</v>
      </c>
      <c r="D51" s="65">
        <f t="shared" si="5"/>
        <v>78.78262786977389</v>
      </c>
      <c r="E51" s="65">
        <f t="shared" si="6"/>
        <v>63.59823465573377</v>
      </c>
      <c r="F51" s="118">
        <f t="shared" si="7"/>
        <v>124.43593023672243</v>
      </c>
      <c r="G51" s="118">
        <f t="shared" si="8"/>
        <v>148.232</v>
      </c>
      <c r="H51" s="17">
        <f t="shared" si="2"/>
        <v>0.19123150136788294</v>
      </c>
    </row>
    <row r="52" spans="1:8" ht="12.75" customHeight="1" thickBot="1">
      <c r="A52" s="54"/>
      <c r="B52" s="136" t="str">
        <f t="shared" si="3"/>
        <v>Estruc.+Adm+Imp.+Amortiz.Estruc.($/Ha)</v>
      </c>
      <c r="C52" s="104">
        <f t="shared" si="4"/>
        <v>410.1841549295775</v>
      </c>
      <c r="D52" s="65">
        <f t="shared" si="5"/>
        <v>560.3463893812963</v>
      </c>
      <c r="E52" s="65">
        <f t="shared" si="6"/>
        <v>586.4925165802485</v>
      </c>
      <c r="F52" s="118">
        <f t="shared" si="7"/>
        <v>857.9127214124558</v>
      </c>
      <c r="G52" s="118">
        <f t="shared" si="8"/>
        <v>829.91</v>
      </c>
      <c r="H52" s="28">
        <f t="shared" si="2"/>
        <v>-0.0326405247451658</v>
      </c>
    </row>
    <row r="53" spans="1:8" ht="12.75" customHeight="1">
      <c r="A53" s="56"/>
      <c r="B53" s="86" t="str">
        <f t="shared" si="3"/>
        <v>Costo Crianza  ($ / Cab)</v>
      </c>
      <c r="C53" s="103">
        <f t="shared" si="4"/>
        <v>265.1545014084507</v>
      </c>
      <c r="D53" s="63">
        <f t="shared" si="5"/>
        <v>232.045850663669</v>
      </c>
      <c r="E53" s="63">
        <f t="shared" si="6"/>
        <v>389.78455082599794</v>
      </c>
      <c r="F53" s="141">
        <f t="shared" si="7"/>
        <v>436.7937256025499</v>
      </c>
      <c r="G53" s="141">
        <f t="shared" si="8"/>
        <v>536.97</v>
      </c>
      <c r="H53" s="11">
        <f t="shared" si="2"/>
        <v>0.22934458195171778</v>
      </c>
    </row>
    <row r="54" spans="1:8" ht="12.75" customHeight="1">
      <c r="A54" s="54"/>
      <c r="B54" s="86" t="str">
        <f t="shared" si="3"/>
        <v>Costo Recría  ($ / Cab)</v>
      </c>
      <c r="C54" s="101">
        <f t="shared" si="4"/>
        <v>727.5986253521128</v>
      </c>
      <c r="D54" s="57">
        <f t="shared" si="5"/>
        <v>485.82620519693893</v>
      </c>
      <c r="E54" s="57">
        <f t="shared" si="6"/>
        <v>422.36883154467625</v>
      </c>
      <c r="F54" s="57">
        <f t="shared" si="7"/>
        <v>816.091580417577</v>
      </c>
      <c r="G54" s="142">
        <f t="shared" si="8"/>
        <v>596.63</v>
      </c>
      <c r="H54" s="14">
        <f t="shared" si="2"/>
        <v>-0.2689178343259994</v>
      </c>
    </row>
    <row r="55" spans="1:8" ht="13.5" thickBot="1">
      <c r="A55" s="143"/>
      <c r="B55" s="144" t="str">
        <f t="shared" si="3"/>
        <v>Costo Crianza + Recría  ($ / Cab)</v>
      </c>
      <c r="C55" s="145">
        <f>+C53+C54</f>
        <v>992.7531267605634</v>
      </c>
      <c r="D55" s="146">
        <f>+D53+D54</f>
        <v>717.8720558606079</v>
      </c>
      <c r="E55" s="146">
        <f>+E53+E54</f>
        <v>812.1533823706742</v>
      </c>
      <c r="F55" s="147">
        <f>+F15</f>
        <v>1146.2</v>
      </c>
      <c r="G55" s="148">
        <f t="shared" si="8"/>
        <v>1133.6</v>
      </c>
      <c r="H55" s="149">
        <f t="shared" si="2"/>
        <v>-0.010992845925667542</v>
      </c>
    </row>
    <row r="56" spans="1:8" ht="13.5" thickTop="1">
      <c r="A56" s="54"/>
      <c r="B56" s="13" t="str">
        <f aca="true" t="shared" si="9" ref="B56:B64">+B17</f>
        <v>Ingresos Leche+Carne+Dif.Inv. Vaca Total ($/Ha)</v>
      </c>
      <c r="C56" s="92">
        <f>+C17*$C$43</f>
        <v>3779.827284507043</v>
      </c>
      <c r="D56" s="24">
        <f>+D17*$D$43</f>
        <v>4285.629795494834</v>
      </c>
      <c r="E56" s="24">
        <f>+E17*$E$43</f>
        <v>3949.2369058241898</v>
      </c>
      <c r="F56" s="24">
        <f>+F17*$F$43</f>
        <v>4791.395437452996</v>
      </c>
      <c r="G56" s="43">
        <f>+G17*$G$43</f>
        <v>4783.61</v>
      </c>
      <c r="H56" s="14">
        <f t="shared" si="2"/>
        <v>-0.001624878921939846</v>
      </c>
    </row>
    <row r="57" spans="1:8" ht="12.75">
      <c r="A57" s="54"/>
      <c r="B57" s="13" t="str">
        <f t="shared" si="9"/>
        <v>Costo Directo Vaca Total ($/Ha)</v>
      </c>
      <c r="C57" s="92">
        <f>+C18*$C$43</f>
        <v>2078.9350985915494</v>
      </c>
      <c r="D57" s="24">
        <f>+D18*$D$43</f>
        <v>2938.288501880756</v>
      </c>
      <c r="E57" s="24">
        <f>+E18*$E$43</f>
        <v>2553.2041287833117</v>
      </c>
      <c r="F57" s="24">
        <f>+F18*$F$43</f>
        <v>3353.987736991011</v>
      </c>
      <c r="G57" s="43">
        <f>+G18*$G$43</f>
        <v>3707.92</v>
      </c>
      <c r="H57" s="14">
        <f t="shared" si="2"/>
        <v>0.10552580711774312</v>
      </c>
    </row>
    <row r="58" spans="1:8" ht="12.75">
      <c r="A58" s="54" t="s">
        <v>21</v>
      </c>
      <c r="B58" s="13" t="str">
        <f t="shared" si="9"/>
        <v>MB Vaca Total ($/Ha)</v>
      </c>
      <c r="C58" s="125">
        <f>+C56-C57</f>
        <v>1700.8921859154934</v>
      </c>
      <c r="D58" s="24">
        <f>+D56-D57</f>
        <v>1347.341293614078</v>
      </c>
      <c r="E58" s="24">
        <f>+E56-E57</f>
        <v>1396.032777040878</v>
      </c>
      <c r="F58" s="24">
        <f>+F56-F57</f>
        <v>1437.4077004619849</v>
      </c>
      <c r="G58" s="126">
        <f>+G56-G57</f>
        <v>1075.6899999999996</v>
      </c>
      <c r="H58" s="14">
        <f t="shared" si="2"/>
        <v>-0.25164586244092657</v>
      </c>
    </row>
    <row r="59" spans="1:8" ht="12.75">
      <c r="A59" s="54"/>
      <c r="B59" s="13" t="str">
        <f t="shared" si="9"/>
        <v>% Gastos Suplem. con silo/Ingreso leche</v>
      </c>
      <c r="C59" s="121">
        <f>+C20</f>
        <v>0.3</v>
      </c>
      <c r="D59" s="122">
        <f>+D20</f>
        <v>0.3633</v>
      </c>
      <c r="E59" s="122">
        <f>+E20</f>
        <v>0.33</v>
      </c>
      <c r="F59" s="122">
        <f>+F20</f>
        <v>0.3727</v>
      </c>
      <c r="G59" s="131">
        <f>+G20</f>
        <v>0.3851</v>
      </c>
      <c r="H59" s="17">
        <f t="shared" si="2"/>
        <v>0.03327072712637516</v>
      </c>
    </row>
    <row r="60" spans="1:8" ht="12.75">
      <c r="A60" s="54"/>
      <c r="B60" s="13" t="str">
        <f t="shared" si="9"/>
        <v>Costo/litro de leche producido</v>
      </c>
      <c r="C60" s="112">
        <f>+C21*$C$43</f>
        <v>0.30378704225352116</v>
      </c>
      <c r="D60" s="78">
        <f>+D21*$D$43</f>
        <v>0.4328425785810023</v>
      </c>
      <c r="E60" s="78">
        <f>+E21*$E$43</f>
        <v>0.36068443265404565</v>
      </c>
      <c r="F60" s="78">
        <f>+F21*$F$43</f>
        <v>0.3924147835118003</v>
      </c>
      <c r="G60" s="79">
        <f>+G21*$G$43</f>
        <v>0.4</v>
      </c>
      <c r="H60" s="14">
        <f t="shared" si="2"/>
        <v>0.019329589013742172</v>
      </c>
    </row>
    <row r="61" spans="1:8" ht="12.75">
      <c r="A61" s="54" t="s">
        <v>22</v>
      </c>
      <c r="B61" s="13" t="str">
        <f t="shared" si="9"/>
        <v>Margen Bruto (Lts.leche/Ha)</v>
      </c>
      <c r="C61" s="125">
        <f>+C58/C65</f>
        <v>2938.069306930693</v>
      </c>
      <c r="D61" s="24">
        <f>+D58/D65</f>
        <v>2070.9736308316433</v>
      </c>
      <c r="E61" s="24">
        <f>+E58/E65</f>
        <v>2327.0552147239264</v>
      </c>
      <c r="F61" s="24">
        <f>+F58/F65</f>
        <v>2373.6642599277975</v>
      </c>
      <c r="G61" s="126">
        <f>+G58/G65</f>
        <v>1804.84899328859</v>
      </c>
      <c r="H61" s="14">
        <f t="shared" si="2"/>
        <v>-0.2396359401967445</v>
      </c>
    </row>
    <row r="62" spans="1:8" ht="12.75">
      <c r="A62" s="54"/>
      <c r="B62" s="13" t="str">
        <f t="shared" si="9"/>
        <v>Margen Bruto (Lts.leche/VT)</v>
      </c>
      <c r="C62" s="92">
        <f>+(870.05*C43)/C65</f>
        <v>2153.5891089108904</v>
      </c>
      <c r="D62" s="24">
        <f>+(995.12*D43)/D65</f>
        <v>2018.498985801217</v>
      </c>
      <c r="E62" s="24">
        <f>+(1395.98*E43)/E65</f>
        <v>2854.7648261758695</v>
      </c>
      <c r="F62" s="24">
        <f>+(1534*F43)/F65</f>
        <v>2768.9530685920577</v>
      </c>
      <c r="G62" s="43">
        <f>+(987.89*G43)/G65</f>
        <v>1657.53355704698</v>
      </c>
      <c r="H62" s="14">
        <f t="shared" si="2"/>
        <v>-0.40138618604691856</v>
      </c>
    </row>
    <row r="63" spans="1:8" ht="12.75">
      <c r="A63" s="54"/>
      <c r="B63" s="13" t="str">
        <f t="shared" si="9"/>
        <v>Ingreso Total Ventas Leche ($)</v>
      </c>
      <c r="C63" s="92">
        <f>+C24*$C$43</f>
        <v>3580173.281690141</v>
      </c>
      <c r="D63" s="24">
        <f>+D24*$D$43</f>
        <v>4439538.323230577</v>
      </c>
      <c r="E63" s="24">
        <f>+E24*$E$43</f>
        <v>5180850.334740143</v>
      </c>
      <c r="F63" s="24">
        <f>+F24*$F$43</f>
        <v>6418668.494645991</v>
      </c>
      <c r="G63" s="43">
        <f>+G24*$G$43</f>
        <v>6821668</v>
      </c>
      <c r="H63" s="14">
        <f t="shared" si="2"/>
        <v>0.06278553031523017</v>
      </c>
    </row>
    <row r="64" spans="1:8" ht="12.75">
      <c r="A64" s="54"/>
      <c r="B64" s="13" t="str">
        <f t="shared" si="9"/>
        <v>Margen Bruto ($/VT)</v>
      </c>
      <c r="C64" s="92">
        <f>+C25*$C$43</f>
        <v>1477.6516985915496</v>
      </c>
      <c r="D64" s="24">
        <f>+D25*$D$43</f>
        <v>1186.9783968178479</v>
      </c>
      <c r="E64" s="24">
        <f>+E25*$E$43</f>
        <v>1345.3038610876645</v>
      </c>
      <c r="F64" s="24">
        <f>+F25*$F$43</f>
        <v>1223.4924549654406</v>
      </c>
      <c r="G64" s="43">
        <f>+G25*$G$43</f>
        <v>840.86</v>
      </c>
      <c r="H64" s="14">
        <f t="shared" si="2"/>
        <v>-0.31273789504182</v>
      </c>
    </row>
    <row r="65" spans="1:8" ht="12.75" customHeight="1" thickBot="1">
      <c r="A65" s="54"/>
      <c r="B65" s="13" t="str">
        <f>+B27</f>
        <v>Precio leche X  Ejercicio ($/Litro)</v>
      </c>
      <c r="C65" s="102">
        <f>+C27*$C$43</f>
        <v>0.5789149295774649</v>
      </c>
      <c r="D65" s="58">
        <f>+D27*$D$43</f>
        <v>0.6505835098793723</v>
      </c>
      <c r="E65" s="58">
        <f>+E27*$E$43</f>
        <v>0.5999139032919331</v>
      </c>
      <c r="F65" s="58">
        <f>+F27*$F$43</f>
        <v>0.605564874834366</v>
      </c>
      <c r="G65" s="83">
        <f>+G27*$G$43</f>
        <v>0.596</v>
      </c>
      <c r="H65" s="14">
        <f t="shared" si="2"/>
        <v>-0.015794963069782175</v>
      </c>
    </row>
    <row r="66" spans="1:8" ht="12.75" customHeight="1" thickTop="1">
      <c r="A66" s="150"/>
      <c r="B66" s="151" t="str">
        <f aca="true" t="shared" si="10" ref="B66:B71">+B30</f>
        <v>Ingresos Tambo Total ($/Ha)</v>
      </c>
      <c r="C66" s="152">
        <f>+C30*$C$43</f>
        <v>2916.541890140845</v>
      </c>
      <c r="D66" s="153">
        <f>+D30*$D$43</f>
        <v>3648.2954913744657</v>
      </c>
      <c r="E66" s="153">
        <f>+E30*$E$43</f>
        <v>3314.505913420958</v>
      </c>
      <c r="F66" s="153">
        <f>+F30*$F$43</f>
        <v>3975.0852415571394</v>
      </c>
      <c r="G66" s="154">
        <f>+G30*$G$43</f>
        <v>4182.03</v>
      </c>
      <c r="H66" s="155">
        <f t="shared" si="2"/>
        <v>0.05206045804486823</v>
      </c>
    </row>
    <row r="67" spans="1:8" ht="12.75">
      <c r="A67" s="54" t="str">
        <f>+A31</f>
        <v>TAMBO</v>
      </c>
      <c r="B67" s="13" t="str">
        <f t="shared" si="10"/>
        <v>Costo Directo Tambo Total ($/Ha)</v>
      </c>
      <c r="C67" s="92">
        <f>+C31*$C$43</f>
        <v>1710.3640366197185</v>
      </c>
      <c r="D67" s="24">
        <f>+D31*$D$43</f>
        <v>2353.3703783129404</v>
      </c>
      <c r="E67" s="24">
        <f>+E31*$E$43</f>
        <v>2063.985995417823</v>
      </c>
      <c r="F67" s="24">
        <f>+F31*$F$43</f>
        <v>2762.764037531784</v>
      </c>
      <c r="G67" s="43">
        <f>+G31*$G$43</f>
        <v>3045.74</v>
      </c>
      <c r="H67" s="14">
        <f t="shared" si="2"/>
        <v>0.10242494785078442</v>
      </c>
    </row>
    <row r="68" spans="1:8" ht="12.75">
      <c r="A68" s="54" t="str">
        <f>+A32</f>
        <v>TOTAL</v>
      </c>
      <c r="B68" s="10" t="str">
        <f t="shared" si="10"/>
        <v>MB Tambo Total ($/Ha)</v>
      </c>
      <c r="C68" s="92">
        <f>+C32*$C$43</f>
        <v>1206.177853521127</v>
      </c>
      <c r="D68" s="24">
        <f>+D32*$D$43</f>
        <v>1294.9251130615248</v>
      </c>
      <c r="E68" s="24">
        <f>+E32*$E$43</f>
        <v>1250.5199180031352</v>
      </c>
      <c r="F68" s="24">
        <f>+F32*$F$43</f>
        <v>1212.3212040253552</v>
      </c>
      <c r="G68" s="43">
        <f>+G32*$G$43</f>
        <v>1136.29</v>
      </c>
      <c r="H68" s="41">
        <f t="shared" si="2"/>
        <v>-0.06271539569950892</v>
      </c>
    </row>
    <row r="69" spans="1:8" ht="12.75" customHeight="1" thickBot="1">
      <c r="A69" s="55"/>
      <c r="B69" s="84" t="str">
        <f t="shared" si="10"/>
        <v>% Gastos Supl. con silo/Ingreso leche</v>
      </c>
      <c r="C69" s="105">
        <f>+C33</f>
        <v>0.3548</v>
      </c>
      <c r="D69" s="156">
        <f>+D33</f>
        <v>0.4076</v>
      </c>
      <c r="E69" s="156">
        <f>+E33</f>
        <v>0.3875</v>
      </c>
      <c r="F69" s="156">
        <f>+F33</f>
        <v>0.4137</v>
      </c>
      <c r="G69" s="132">
        <f>+G33</f>
        <v>0.43498</v>
      </c>
      <c r="H69" s="28">
        <f t="shared" si="2"/>
        <v>0.0514382402707275</v>
      </c>
    </row>
    <row r="70" spans="1:8" ht="12.75">
      <c r="A70" s="54" t="s">
        <v>50</v>
      </c>
      <c r="B70" s="16" t="str">
        <f t="shared" si="10"/>
        <v>MB Global ($/Ha)</v>
      </c>
      <c r="C70" s="158">
        <f>+C34*$C$43</f>
        <v>887.0008450704227</v>
      </c>
      <c r="D70" s="57">
        <f>+D34*$D$43</f>
        <v>1010.8457780275845</v>
      </c>
      <c r="E70" s="57">
        <f>+E34*$E$43</f>
        <v>1183.879175208007</v>
      </c>
      <c r="F70" s="57">
        <f>+F34*$F$43</f>
        <v>1171.778963578412</v>
      </c>
      <c r="G70" s="128">
        <f>+G34*$G$43</f>
        <v>1098</v>
      </c>
      <c r="H70" s="41">
        <f t="shared" si="2"/>
        <v>-0.06296320882319281</v>
      </c>
    </row>
    <row r="71" spans="1:8" ht="12.75">
      <c r="A71" s="54" t="s">
        <v>51</v>
      </c>
      <c r="B71" s="13" t="str">
        <f t="shared" si="10"/>
        <v>Resultado por producción ($/Ha)</v>
      </c>
      <c r="C71" s="158">
        <f>+C35*$C$43</f>
        <v>528.4891464788733</v>
      </c>
      <c r="D71" s="57">
        <f>+D35*$D$43</f>
        <v>503.8921042846643</v>
      </c>
      <c r="E71" s="57">
        <f>+E35*$E$43</f>
        <v>601.4474255396118</v>
      </c>
      <c r="F71" s="57">
        <f>+F35*$F$43</f>
        <v>326.23987823657916</v>
      </c>
      <c r="G71" s="128">
        <f>+G35*$G$43</f>
        <v>317.69</v>
      </c>
      <c r="H71" s="14">
        <f t="shared" si="2"/>
        <v>-0.026207336401649378</v>
      </c>
    </row>
    <row r="72" spans="1:8" ht="12.75" customHeight="1">
      <c r="A72" s="54" t="s">
        <v>52</v>
      </c>
      <c r="B72" s="13" t="str">
        <f aca="true" t="shared" si="11" ref="B72:G72">+B37</f>
        <v>Rentabilidad sin tierra (%)</v>
      </c>
      <c r="C72" s="157">
        <f t="shared" si="11"/>
        <v>0.403</v>
      </c>
      <c r="D72" s="69">
        <f t="shared" si="11"/>
        <v>0.2017</v>
      </c>
      <c r="E72" s="69">
        <f t="shared" si="11"/>
        <v>0.2359</v>
      </c>
      <c r="F72" s="69">
        <f t="shared" si="11"/>
        <v>0.1065</v>
      </c>
      <c r="G72" s="69">
        <f t="shared" si="11"/>
        <v>0.0901</v>
      </c>
      <c r="H72" s="14">
        <f t="shared" si="2"/>
        <v>-0.15399061032863848</v>
      </c>
    </row>
    <row r="73" spans="1:8" ht="12.75">
      <c r="A73" s="54" t="s">
        <v>53</v>
      </c>
      <c r="B73" s="13" t="str">
        <f>+B38</f>
        <v>Patrimonio Neto a Cierre Ejercicio (en $)</v>
      </c>
      <c r="C73" s="125">
        <f>+C38*$C$43</f>
        <v>3127868.766760564</v>
      </c>
      <c r="D73" s="24">
        <f>+D38*$D$43</f>
        <v>4126354.283713088</v>
      </c>
      <c r="E73" s="24">
        <f>+E38*$E$43</f>
        <v>4994753.116122032</v>
      </c>
      <c r="F73" s="24">
        <f>+F38*$F$43</f>
        <v>5628716.7669663</v>
      </c>
      <c r="G73" s="126">
        <f>+G38*$G$43</f>
        <v>6578163</v>
      </c>
      <c r="H73" s="14">
        <f t="shared" si="2"/>
        <v>0.16867898534276782</v>
      </c>
    </row>
    <row r="74" spans="1:8" ht="12.75">
      <c r="A74" s="54" t="s">
        <v>54</v>
      </c>
      <c r="B74" s="13" t="str">
        <f>+B39</f>
        <v>Pasivo a Cierre Ejercicio (en $)</v>
      </c>
      <c r="C74" s="125">
        <f>+C39*$C$43</f>
        <v>1153412.0504225353</v>
      </c>
      <c r="D74" s="24">
        <f>+D39*$D$43</f>
        <v>892356.441783043</v>
      </c>
      <c r="E74" s="24">
        <f>+E39*$E$43</f>
        <v>996379.7038466178</v>
      </c>
      <c r="F74" s="24">
        <f>+F39*$F$43</f>
        <v>796474.1204741611</v>
      </c>
      <c r="G74" s="126">
        <f>+G39*$G$43</f>
        <v>1267692</v>
      </c>
      <c r="H74" s="14">
        <f t="shared" si="2"/>
        <v>0.5916298689595978</v>
      </c>
    </row>
    <row r="75" spans="1:8" ht="13.5" thickBot="1">
      <c r="A75" s="55" t="s">
        <v>55</v>
      </c>
      <c r="B75" s="84" t="str">
        <f>+B40</f>
        <v>Pasivo a Cierre Ejercicio (en Litros)</v>
      </c>
      <c r="C75" s="137">
        <f>+C74/C65</f>
        <v>1992368.8118811878</v>
      </c>
      <c r="D75" s="26">
        <f>+D74/D65</f>
        <v>1371624.746450304</v>
      </c>
      <c r="E75" s="26">
        <f>+E74/E65</f>
        <v>1660871.1656441719</v>
      </c>
      <c r="F75" s="26">
        <f>+F74/F65</f>
        <v>1315258.122743682</v>
      </c>
      <c r="G75" s="130">
        <f>+G74/G65</f>
        <v>2127000</v>
      </c>
      <c r="H75" s="28">
        <f t="shared" si="2"/>
        <v>0.61717305768315</v>
      </c>
    </row>
    <row r="76" spans="2:7" ht="12.75">
      <c r="B76" s="135"/>
      <c r="C76" s="3"/>
      <c r="D76" s="3"/>
      <c r="E76" s="3"/>
      <c r="F76" s="3"/>
      <c r="G76" s="3"/>
    </row>
    <row r="77" spans="2:7" ht="12.75">
      <c r="B77" s="135"/>
      <c r="C77" s="4"/>
      <c r="D77" s="4"/>
      <c r="E77" s="4"/>
      <c r="F77" s="4"/>
      <c r="G77" s="3"/>
    </row>
    <row r="78" spans="2:7" ht="12.75">
      <c r="B78" s="135"/>
      <c r="C78" s="3"/>
      <c r="D78" s="3"/>
      <c r="E78" s="3"/>
      <c r="F78" s="3"/>
      <c r="G78" s="3"/>
    </row>
    <row r="79" spans="3:7" ht="12.75">
      <c r="C79" s="3"/>
      <c r="D79" s="3"/>
      <c r="E79" s="3"/>
      <c r="F79" s="47" t="s">
        <v>29</v>
      </c>
      <c r="G79" s="3"/>
    </row>
    <row r="80" spans="3:7" ht="12.75">
      <c r="C80" s="3"/>
      <c r="D80" s="3"/>
      <c r="E80" s="3"/>
      <c r="F80" s="3"/>
      <c r="G80" s="3"/>
    </row>
    <row r="81" spans="3:7" ht="12.75">
      <c r="C81" s="3"/>
      <c r="D81" s="3"/>
      <c r="E81" s="3"/>
      <c r="F81" s="3"/>
      <c r="G81" s="3"/>
    </row>
    <row r="82" spans="3:7" ht="12.75">
      <c r="C82" s="3"/>
      <c r="D82" s="3"/>
      <c r="E82" s="3"/>
      <c r="F82" s="3"/>
      <c r="G82" s="3"/>
    </row>
    <row r="83" spans="3:7" ht="12.75">
      <c r="C83" s="3"/>
      <c r="D83" s="3"/>
      <c r="E83" s="3"/>
      <c r="F83" s="3"/>
      <c r="G83" s="3"/>
    </row>
    <row r="84" spans="3:7" ht="12.75">
      <c r="C84" s="3"/>
      <c r="D84" s="3"/>
      <c r="E84" s="3"/>
      <c r="F84" s="3"/>
      <c r="G84" s="3"/>
    </row>
    <row r="85" spans="3:7" ht="12.75">
      <c r="C85" s="3"/>
      <c r="D85" s="3"/>
      <c r="E85" s="3"/>
      <c r="F85" s="3"/>
      <c r="G85" s="3"/>
    </row>
    <row r="86" spans="3:7" ht="12.75">
      <c r="C86" s="3"/>
      <c r="D86" s="3"/>
      <c r="E86" s="3"/>
      <c r="F86" s="3"/>
      <c r="G86" s="3"/>
    </row>
    <row r="87" spans="3:7" ht="12.75">
      <c r="C87" s="3"/>
      <c r="D87" s="3"/>
      <c r="E87" s="3"/>
      <c r="F87" s="3"/>
      <c r="G87" s="3"/>
    </row>
    <row r="88" spans="3:7" ht="12.75">
      <c r="C88" s="3"/>
      <c r="D88" s="3"/>
      <c r="E88" s="3"/>
      <c r="F88" s="3"/>
      <c r="G88" s="3"/>
    </row>
    <row r="89" spans="3:7" ht="12.75">
      <c r="C89" s="3"/>
      <c r="D89" s="3"/>
      <c r="E89" s="3"/>
      <c r="F89" s="3"/>
      <c r="G89" s="3"/>
    </row>
    <row r="90" spans="3:7" ht="12.75">
      <c r="C90" s="3"/>
      <c r="D90" s="3"/>
      <c r="E90" s="3"/>
      <c r="F90" s="3"/>
      <c r="G90" s="3"/>
    </row>
    <row r="91" spans="3:7" ht="12.75">
      <c r="C91" s="3"/>
      <c r="D91" s="3"/>
      <c r="E91" s="3"/>
      <c r="F91" s="3"/>
      <c r="G91" s="3"/>
    </row>
    <row r="92" spans="3:7" ht="12.75">
      <c r="C92" s="3"/>
      <c r="D92" s="3"/>
      <c r="E92" s="3"/>
      <c r="F92" s="3"/>
      <c r="G92" s="3"/>
    </row>
    <row r="93" spans="3:7" ht="12.75">
      <c r="C93" s="3"/>
      <c r="D93" s="3"/>
      <c r="E93" s="3"/>
      <c r="F93" s="3"/>
      <c r="G93" s="3"/>
    </row>
    <row r="94" spans="3:7" ht="12.75">
      <c r="C94" s="3"/>
      <c r="D94" s="3"/>
      <c r="E94" s="3"/>
      <c r="F94" s="3"/>
      <c r="G94" s="3"/>
    </row>
    <row r="95" spans="3:7" ht="12.75">
      <c r="C95" s="3"/>
      <c r="D95" s="3"/>
      <c r="E95" s="3"/>
      <c r="F95" s="3"/>
      <c r="G95" s="3"/>
    </row>
    <row r="96" spans="3:7" ht="12.75">
      <c r="C96" s="3"/>
      <c r="D96" s="3"/>
      <c r="E96" s="3"/>
      <c r="F96" s="3"/>
      <c r="G96" s="3"/>
    </row>
    <row r="97" spans="3:7" ht="12.75">
      <c r="C97" s="3"/>
      <c r="D97" s="3"/>
      <c r="E97" s="3"/>
      <c r="F97" s="3"/>
      <c r="G97" s="3"/>
    </row>
    <row r="98" spans="3:7" ht="12.75">
      <c r="C98" s="3"/>
      <c r="D98" s="3"/>
      <c r="E98" s="3"/>
      <c r="F98" s="3"/>
      <c r="G98" s="3"/>
    </row>
    <row r="99" spans="3:7" ht="12.75">
      <c r="C99" s="3"/>
      <c r="D99" s="3"/>
      <c r="E99" s="3"/>
      <c r="F99" s="3"/>
      <c r="G99" s="3"/>
    </row>
    <row r="100" spans="3:7" ht="12.75">
      <c r="C100" s="3"/>
      <c r="D100" s="3"/>
      <c r="E100" s="3"/>
      <c r="F100" s="3"/>
      <c r="G100" s="3"/>
    </row>
    <row r="101" spans="3:7" ht="12.75">
      <c r="C101" s="3"/>
      <c r="D101" s="3"/>
      <c r="E101" s="3"/>
      <c r="F101" s="3"/>
      <c r="G101" s="3"/>
    </row>
    <row r="102" spans="3:7" ht="12.75">
      <c r="C102" s="3"/>
      <c r="D102" s="3"/>
      <c r="E102" s="3"/>
      <c r="F102" s="3"/>
      <c r="G102" s="3"/>
    </row>
    <row r="103" spans="3:7" ht="12.75">
      <c r="C103" s="3"/>
      <c r="D103" s="3"/>
      <c r="E103" s="3"/>
      <c r="F103" s="3"/>
      <c r="G103" s="3"/>
    </row>
    <row r="104" spans="3:7" ht="12.75">
      <c r="C104" s="3"/>
      <c r="D104" s="3"/>
      <c r="E104" s="3"/>
      <c r="F104" s="3"/>
      <c r="G104" s="3"/>
    </row>
    <row r="105" spans="3:7" ht="12.75">
      <c r="C105" s="3"/>
      <c r="D105" s="3"/>
      <c r="E105" s="3"/>
      <c r="F105" s="3"/>
      <c r="G105" s="3"/>
    </row>
    <row r="106" spans="3:7" ht="12.75">
      <c r="C106" s="3"/>
      <c r="D106" s="3"/>
      <c r="E106" s="3"/>
      <c r="F106" s="3"/>
      <c r="G106" s="3"/>
    </row>
    <row r="107" spans="3:7" ht="12.75">
      <c r="C107" s="3"/>
      <c r="D107" s="3"/>
      <c r="E107" s="3"/>
      <c r="F107" s="3"/>
      <c r="G107" s="3"/>
    </row>
    <row r="108" spans="3:7" ht="12.75">
      <c r="C108" s="3"/>
      <c r="D108" s="3"/>
      <c r="E108" s="3"/>
      <c r="F108" s="3"/>
      <c r="G108" s="3"/>
    </row>
    <row r="109" spans="3:7" ht="12.75">
      <c r="C109" s="3"/>
      <c r="D109" s="3"/>
      <c r="E109" s="3"/>
      <c r="F109" s="3"/>
      <c r="G109" s="3"/>
    </row>
    <row r="110" spans="3:7" ht="12.75">
      <c r="C110" s="3"/>
      <c r="D110" s="3"/>
      <c r="E110" s="3"/>
      <c r="F110" s="3"/>
      <c r="G110" s="3"/>
    </row>
    <row r="111" spans="3:7" ht="12.75">
      <c r="C111" s="3"/>
      <c r="D111" s="3"/>
      <c r="E111" s="3"/>
      <c r="F111" s="3"/>
      <c r="G111" s="3"/>
    </row>
    <row r="112" spans="3:7" ht="12.75">
      <c r="C112" s="3"/>
      <c r="D112" s="3"/>
      <c r="E112" s="3"/>
      <c r="F112" s="3"/>
      <c r="G112" s="3"/>
    </row>
    <row r="113" spans="3:7" ht="12.75">
      <c r="C113" s="3"/>
      <c r="D113" s="3"/>
      <c r="E113" s="3"/>
      <c r="F113" s="3"/>
      <c r="G113" s="3"/>
    </row>
    <row r="114" spans="3:7" ht="12.75">
      <c r="C114" s="3"/>
      <c r="D114" s="3"/>
      <c r="E114" s="3"/>
      <c r="F114" s="3"/>
      <c r="G114" s="3"/>
    </row>
    <row r="115" spans="3:7" ht="12.75">
      <c r="C115" s="3"/>
      <c r="D115" s="3"/>
      <c r="E115" s="3"/>
      <c r="F115" s="3"/>
      <c r="G115" s="3"/>
    </row>
    <row r="116" spans="3:7" ht="12.75">
      <c r="C116" s="3"/>
      <c r="D116" s="3"/>
      <c r="E116" s="3"/>
      <c r="F116" s="3"/>
      <c r="G116" s="3"/>
    </row>
    <row r="117" spans="3:7" ht="12.75">
      <c r="C117" s="3"/>
      <c r="D117" s="3"/>
      <c r="E117" s="3"/>
      <c r="F117" s="3"/>
      <c r="G117" s="3"/>
    </row>
    <row r="118" spans="3:7" ht="12.75">
      <c r="C118" s="3"/>
      <c r="D118" s="3"/>
      <c r="E118" s="3"/>
      <c r="F118" s="3"/>
      <c r="G118" s="3"/>
    </row>
    <row r="119" spans="3:7" ht="12.75">
      <c r="C119" s="3"/>
      <c r="D119" s="3"/>
      <c r="E119" s="3"/>
      <c r="F119" s="3"/>
      <c r="G119" s="3"/>
    </row>
    <row r="120" spans="3:7" ht="12.75">
      <c r="C120" s="3"/>
      <c r="D120" s="3"/>
      <c r="E120" s="3"/>
      <c r="F120" s="3"/>
      <c r="G120" s="3"/>
    </row>
    <row r="121" spans="3:7" ht="12.75">
      <c r="C121" s="3"/>
      <c r="D121" s="3"/>
      <c r="E121" s="3"/>
      <c r="F121" s="3"/>
      <c r="G121" s="3"/>
    </row>
    <row r="122" spans="3:7" ht="12.75">
      <c r="C122" s="3"/>
      <c r="D122" s="3"/>
      <c r="E122" s="3"/>
      <c r="F122" s="3"/>
      <c r="G122" s="3"/>
    </row>
    <row r="123" spans="3:7" ht="12.75">
      <c r="C123" s="3"/>
      <c r="D123" s="3"/>
      <c r="E123" s="3"/>
      <c r="F123" s="3"/>
      <c r="G123" s="3"/>
    </row>
    <row r="124" spans="3:7" ht="12.75">
      <c r="C124" s="3"/>
      <c r="D124" s="3"/>
      <c r="E124" s="3"/>
      <c r="F124" s="3"/>
      <c r="G124" s="3"/>
    </row>
    <row r="125" spans="3:7" ht="12.75">
      <c r="C125" s="3"/>
      <c r="D125" s="3"/>
      <c r="E125" s="3"/>
      <c r="F125" s="3"/>
      <c r="G125" s="3"/>
    </row>
    <row r="126" spans="3:7" ht="12.75">
      <c r="C126" s="3"/>
      <c r="D126" s="3"/>
      <c r="E126" s="3"/>
      <c r="F126" s="3"/>
      <c r="G126" s="3"/>
    </row>
    <row r="127" spans="3:7" ht="12.75">
      <c r="C127" s="3"/>
      <c r="D127" s="3"/>
      <c r="E127" s="3"/>
      <c r="F127" s="3"/>
      <c r="G127" s="3"/>
    </row>
    <row r="128" spans="3:7" ht="12.75">
      <c r="C128" s="3"/>
      <c r="D128" s="3"/>
      <c r="E128" s="3"/>
      <c r="F128" s="3"/>
      <c r="G128" s="3"/>
    </row>
    <row r="129" spans="3:7" ht="12.75"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spans="3:7" ht="12.75">
      <c r="C147" s="3"/>
      <c r="D147" s="3"/>
      <c r="E147" s="3"/>
      <c r="F147" s="3"/>
      <c r="G147" s="3"/>
    </row>
    <row r="148" spans="3:7" ht="12.75">
      <c r="C148" s="3"/>
      <c r="D148" s="3"/>
      <c r="E148" s="3"/>
      <c r="F148" s="3"/>
      <c r="G148" s="3"/>
    </row>
    <row r="149" spans="3:7" ht="12.75">
      <c r="C149" s="3"/>
      <c r="D149" s="3"/>
      <c r="E149" s="3"/>
      <c r="F149" s="3"/>
      <c r="G149" s="3"/>
    </row>
    <row r="150" spans="3:7" ht="12.75">
      <c r="C150" s="3"/>
      <c r="D150" s="3"/>
      <c r="E150" s="3"/>
      <c r="F150" s="3"/>
      <c r="G150" s="3"/>
    </row>
    <row r="151" spans="3:7" ht="12.75">
      <c r="C151" s="3"/>
      <c r="D151" s="3"/>
      <c r="E151" s="3"/>
      <c r="F151" s="3"/>
      <c r="G151" s="3"/>
    </row>
    <row r="152" spans="3:7" ht="12.75">
      <c r="C152" s="3"/>
      <c r="D152" s="3"/>
      <c r="E152" s="3"/>
      <c r="F152" s="3"/>
      <c r="G152" s="3"/>
    </row>
    <row r="153" spans="3:7" ht="12.75">
      <c r="C153" s="3"/>
      <c r="D153" s="3"/>
      <c r="E153" s="3"/>
      <c r="F153" s="3"/>
      <c r="G153" s="3"/>
    </row>
    <row r="154" spans="3:7" ht="12.75">
      <c r="C154" s="3"/>
      <c r="D154" s="3"/>
      <c r="E154" s="3"/>
      <c r="F154" s="3"/>
      <c r="G154" s="3"/>
    </row>
    <row r="155" spans="3:7" ht="12.75">
      <c r="C155" s="3"/>
      <c r="D155" s="3"/>
      <c r="E155" s="3"/>
      <c r="F155" s="3"/>
      <c r="G155" s="3"/>
    </row>
    <row r="156" spans="3:7" ht="12.75">
      <c r="C156" s="3"/>
      <c r="D156" s="3"/>
      <c r="E156" s="3"/>
      <c r="F156" s="3"/>
      <c r="G156" s="3"/>
    </row>
    <row r="157" spans="3:7" ht="12.75">
      <c r="C157" s="3"/>
      <c r="D157" s="3"/>
      <c r="E157" s="3"/>
      <c r="F157" s="3"/>
      <c r="G157" s="3"/>
    </row>
    <row r="158" spans="3:7" ht="12.75">
      <c r="C158" s="3"/>
      <c r="D158" s="3"/>
      <c r="E158" s="3"/>
      <c r="F158" s="3"/>
      <c r="G158" s="3"/>
    </row>
    <row r="159" spans="3:7" ht="12.75">
      <c r="C159" s="3"/>
      <c r="D159" s="3"/>
      <c r="E159" s="3"/>
      <c r="F159" s="3"/>
      <c r="G159" s="3"/>
    </row>
    <row r="160" spans="3:7" ht="12.75">
      <c r="C160" s="3"/>
      <c r="D160" s="3"/>
      <c r="E160" s="3"/>
      <c r="F160" s="3"/>
      <c r="G160" s="3"/>
    </row>
    <row r="161" spans="3:7" ht="12.75">
      <c r="C161" s="3"/>
      <c r="D161" s="3"/>
      <c r="E161" s="3"/>
      <c r="F161" s="3"/>
      <c r="G161" s="3"/>
    </row>
    <row r="162" spans="3:7" ht="12.75">
      <c r="C162" s="3"/>
      <c r="D162" s="3"/>
      <c r="E162" s="3"/>
      <c r="F162" s="3"/>
      <c r="G162" s="3"/>
    </row>
    <row r="163" spans="3:7" ht="12.75">
      <c r="C163" s="3"/>
      <c r="D163" s="3"/>
      <c r="E163" s="3"/>
      <c r="F163" s="3"/>
      <c r="G163" s="3"/>
    </row>
    <row r="164" spans="3:7" ht="12.75">
      <c r="C164" s="3"/>
      <c r="D164" s="3"/>
      <c r="E164" s="3"/>
      <c r="F164" s="3"/>
      <c r="G164" s="3"/>
    </row>
    <row r="165" spans="3:7" ht="12.75">
      <c r="C165" s="3"/>
      <c r="D165" s="3"/>
      <c r="E165" s="3"/>
      <c r="F165" s="3"/>
      <c r="G165" s="3"/>
    </row>
    <row r="166" spans="3:7" ht="12.75">
      <c r="C166" s="3"/>
      <c r="D166" s="3"/>
      <c r="E166" s="3"/>
      <c r="F166" s="3"/>
      <c r="G166" s="3"/>
    </row>
    <row r="167" spans="3:7" ht="12.75">
      <c r="C167" s="3"/>
      <c r="D167" s="3"/>
      <c r="E167" s="3"/>
      <c r="F167" s="3"/>
      <c r="G167" s="3"/>
    </row>
    <row r="168" spans="3:7" ht="12.75">
      <c r="C168" s="3"/>
      <c r="D168" s="3"/>
      <c r="E168" s="3"/>
      <c r="F168" s="3"/>
      <c r="G168" s="3"/>
    </row>
    <row r="169" spans="3:7" ht="12.75">
      <c r="C169" s="3"/>
      <c r="D169" s="3"/>
      <c r="E169" s="3"/>
      <c r="F169" s="3"/>
      <c r="G169" s="3"/>
    </row>
    <row r="170" spans="3:7" ht="12.75">
      <c r="C170" s="3"/>
      <c r="D170" s="3"/>
      <c r="E170" s="3"/>
      <c r="F170" s="3"/>
      <c r="G170" s="3"/>
    </row>
    <row r="171" spans="3:7" ht="12.75">
      <c r="C171" s="3"/>
      <c r="D171" s="3"/>
      <c r="E171" s="3"/>
      <c r="F171" s="3"/>
      <c r="G171" s="3"/>
    </row>
    <row r="172" spans="3:7" ht="12.75">
      <c r="C172" s="3"/>
      <c r="D172" s="3"/>
      <c r="E172" s="3"/>
      <c r="F172" s="3"/>
      <c r="G172" s="3"/>
    </row>
    <row r="173" spans="3:7" ht="12.75">
      <c r="C173" s="3"/>
      <c r="D173" s="3"/>
      <c r="E173" s="3"/>
      <c r="F173" s="3"/>
      <c r="G173" s="3"/>
    </row>
    <row r="174" spans="3:7" ht="12.75">
      <c r="C174" s="3"/>
      <c r="D174" s="3"/>
      <c r="E174" s="3"/>
      <c r="F174" s="3"/>
      <c r="G174" s="3"/>
    </row>
    <row r="175" spans="3:7" ht="12.75">
      <c r="C175" s="3"/>
      <c r="D175" s="3"/>
      <c r="E175" s="3"/>
      <c r="F175" s="3"/>
      <c r="G175" s="3"/>
    </row>
    <row r="176" spans="3:7" ht="12.75">
      <c r="C176" s="3"/>
      <c r="D176" s="3"/>
      <c r="E176" s="3"/>
      <c r="F176" s="3"/>
      <c r="G176" s="3"/>
    </row>
    <row r="177" spans="3:7" ht="12.75">
      <c r="C177" s="3"/>
      <c r="D177" s="3"/>
      <c r="E177" s="3"/>
      <c r="F177" s="3"/>
      <c r="G177" s="3"/>
    </row>
    <row r="178" spans="3:7" ht="12.75">
      <c r="C178" s="3"/>
      <c r="D178" s="3"/>
      <c r="E178" s="3"/>
      <c r="F178" s="3"/>
      <c r="G178" s="3"/>
    </row>
    <row r="179" spans="3:7" ht="12.75">
      <c r="C179" s="3"/>
      <c r="D179" s="3"/>
      <c r="E179" s="3"/>
      <c r="F179" s="3"/>
      <c r="G179" s="3"/>
    </row>
    <row r="180" spans="3:7" ht="12.75">
      <c r="C180" s="3"/>
      <c r="D180" s="3"/>
      <c r="E180" s="3"/>
      <c r="F180" s="3"/>
      <c r="G180" s="3"/>
    </row>
    <row r="181" spans="3:7" ht="12.75">
      <c r="C181" s="3"/>
      <c r="D181" s="3"/>
      <c r="E181" s="3"/>
      <c r="F181" s="3"/>
      <c r="G181" s="3"/>
    </row>
    <row r="182" spans="3:7" ht="12.75">
      <c r="C182" s="3"/>
      <c r="D182" s="3"/>
      <c r="E182" s="3"/>
      <c r="F182" s="3"/>
      <c r="G182" s="3"/>
    </row>
    <row r="183" spans="3:7" ht="12.75">
      <c r="C183" s="3"/>
      <c r="D183" s="3"/>
      <c r="E183" s="3"/>
      <c r="F183" s="3"/>
      <c r="G183" s="3"/>
    </row>
    <row r="184" spans="3:7" ht="12.75">
      <c r="C184" s="3"/>
      <c r="D184" s="3"/>
      <c r="E184" s="3"/>
      <c r="F184" s="3"/>
      <c r="G184" s="3"/>
    </row>
    <row r="185" spans="3:7" ht="12.75">
      <c r="C185" s="3"/>
      <c r="D185" s="3"/>
      <c r="E185" s="3"/>
      <c r="F185" s="3"/>
      <c r="G185" s="3"/>
    </row>
    <row r="186" spans="3:7" ht="12.75">
      <c r="C186" s="3"/>
      <c r="D186" s="3"/>
      <c r="E186" s="3"/>
      <c r="F186" s="3"/>
      <c r="G186" s="3"/>
    </row>
    <row r="187" spans="3:7" ht="12.75">
      <c r="C187" s="3"/>
      <c r="D187" s="3"/>
      <c r="E187" s="3"/>
      <c r="F187" s="3"/>
      <c r="G187" s="3"/>
    </row>
    <row r="188" spans="3:7" ht="12.75">
      <c r="C188" s="3"/>
      <c r="D188" s="3"/>
      <c r="E188" s="3"/>
      <c r="F188" s="3"/>
      <c r="G188" s="3"/>
    </row>
    <row r="189" spans="3:7" ht="12.75">
      <c r="C189" s="3"/>
      <c r="D189" s="3"/>
      <c r="E189" s="3"/>
      <c r="F189" s="3"/>
      <c r="G189" s="3"/>
    </row>
    <row r="190" spans="3:7" ht="12.75">
      <c r="C190" s="3"/>
      <c r="D190" s="3"/>
      <c r="E190" s="3"/>
      <c r="F190" s="3"/>
      <c r="G190" s="3"/>
    </row>
    <row r="191" spans="3:7" ht="12.75">
      <c r="C191" s="3"/>
      <c r="D191" s="3"/>
      <c r="E191" s="3"/>
      <c r="F191" s="3"/>
      <c r="G191" s="3"/>
    </row>
    <row r="192" spans="3:7" ht="12.75">
      <c r="C192" s="3"/>
      <c r="D192" s="3"/>
      <c r="E192" s="3"/>
      <c r="F192" s="3"/>
      <c r="G192" s="3"/>
    </row>
    <row r="193" spans="3:7" ht="12.75">
      <c r="C193" s="3"/>
      <c r="D193" s="3"/>
      <c r="E193" s="3"/>
      <c r="F193" s="3"/>
      <c r="G193" s="3"/>
    </row>
    <row r="194" spans="3:7" ht="12.75">
      <c r="C194" s="3"/>
      <c r="D194" s="3"/>
      <c r="E194" s="3"/>
      <c r="F194" s="3"/>
      <c r="G194" s="3"/>
    </row>
    <row r="195" spans="3:7" ht="12.75">
      <c r="C195" s="3"/>
      <c r="D195" s="3"/>
      <c r="E195" s="3"/>
      <c r="F195" s="3"/>
      <c r="G195" s="3"/>
    </row>
    <row r="196" spans="3:7" ht="12.75">
      <c r="C196" s="3"/>
      <c r="D196" s="3"/>
      <c r="E196" s="3"/>
      <c r="F196" s="3"/>
      <c r="G196" s="3"/>
    </row>
    <row r="197" spans="3:7" ht="12.75">
      <c r="C197" s="3"/>
      <c r="D197" s="3"/>
      <c r="E197" s="3"/>
      <c r="F197" s="3"/>
      <c r="G197" s="3"/>
    </row>
  </sheetData>
  <printOptions horizontalCentered="1" verticalCentered="1"/>
  <pageMargins left="0.75" right="0.75" top="1" bottom="1" header="0" footer="0"/>
  <pageSetup fitToHeight="1" fitToWidth="1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</dc:creator>
  <cp:keywords/>
  <dc:description/>
  <cp:lastModifiedBy>WinuE</cp:lastModifiedBy>
  <cp:lastPrinted>2007-10-30T13:38:37Z</cp:lastPrinted>
  <dcterms:created xsi:type="dcterms:W3CDTF">2006-11-09T14:19:53Z</dcterms:created>
  <dcterms:modified xsi:type="dcterms:W3CDTF">2009-01-29T14:54:31Z</dcterms:modified>
  <cp:category/>
  <cp:version/>
  <cp:contentType/>
  <cp:contentStatus/>
</cp:coreProperties>
</file>