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2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6" i="1" l="1"/>
  <c r="H16" i="1"/>
  <c r="H14" i="1" l="1"/>
  <c r="H25" i="1" s="1"/>
  <c r="H13" i="1"/>
  <c r="H24" i="1" s="1"/>
  <c r="H12" i="1"/>
  <c r="H23" i="1" s="1"/>
  <c r="H11" i="1"/>
  <c r="H22" i="1" s="1"/>
  <c r="H10" i="1"/>
  <c r="H21" i="1" s="1"/>
  <c r="H9" i="1"/>
  <c r="H20" i="1" s="1"/>
  <c r="H8" i="1"/>
  <c r="H19" i="1" s="1"/>
  <c r="H7" i="1"/>
  <c r="H18" i="1" s="1"/>
  <c r="H6" i="1"/>
  <c r="H17" i="1" s="1"/>
  <c r="B13" i="1"/>
  <c r="B24" i="1" s="1"/>
  <c r="B14" i="1"/>
  <c r="B25" i="1" s="1"/>
  <c r="B12" i="1"/>
  <c r="B23" i="1" s="1"/>
  <c r="B11" i="1"/>
  <c r="B22" i="1" s="1"/>
  <c r="B10" i="1"/>
  <c r="B21" i="1" s="1"/>
  <c r="B9" i="1"/>
  <c r="B20" i="1" s="1"/>
  <c r="B8" i="1"/>
  <c r="B19" i="1" s="1"/>
  <c r="B7" i="1"/>
  <c r="B18" i="1" s="1"/>
  <c r="B6" i="1" l="1"/>
  <c r="B17" i="1" s="1"/>
</calcChain>
</file>

<file path=xl/sharedStrings.xml><?xml version="1.0" encoding="utf-8"?>
<sst xmlns="http://schemas.openxmlformats.org/spreadsheetml/2006/main" count="43" uniqueCount="25">
  <si>
    <t>Fórmulas para vacas lecheras en lactación y preñadas. (primeros 7 meses de gestación).</t>
  </si>
  <si>
    <t>Peso Vivo</t>
  </si>
  <si>
    <t>Litros de leche</t>
  </si>
  <si>
    <t>% de grasa en leche</t>
  </si>
  <si>
    <t>EN l mcal</t>
  </si>
  <si>
    <t>EM mcal</t>
  </si>
  <si>
    <t xml:space="preserve">ED mcal </t>
  </si>
  <si>
    <t>Proteína bruta g.</t>
  </si>
  <si>
    <t>Ca g.</t>
  </si>
  <si>
    <t>P g.</t>
  </si>
  <si>
    <t>Vit A 1000 UI</t>
  </si>
  <si>
    <t>Vit D 1000 UI</t>
  </si>
  <si>
    <t>TND Kg.</t>
  </si>
  <si>
    <t>Fórmulas para mantenimiento plus de vacas lecheras maduras secas en los 2 últimos meses de gestación.</t>
  </si>
  <si>
    <t>Mat. Seca Blaxter</t>
  </si>
  <si>
    <t>Mat. Seca Gaytán</t>
  </si>
  <si>
    <t>EN l mcal/Kg</t>
  </si>
  <si>
    <t>EM mcal/Kg.</t>
  </si>
  <si>
    <t>ED mcal /Kg.</t>
  </si>
  <si>
    <t>TND Kg./Kg.</t>
  </si>
  <si>
    <t>Proteína bruta g./Kg</t>
  </si>
  <si>
    <t>Ca g./Kg</t>
  </si>
  <si>
    <t>P g./Kg</t>
  </si>
  <si>
    <t>Vit A 1000 UI/Kg</t>
  </si>
  <si>
    <t>Vit D 1000 UI/Kg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</si>
</sst>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15" sqref="D15"/>
    </sheetView>
  </sheetViews>
  <sheetFormatPr baseColWidth="10" defaultRowHeight="15" x14ac:dyDescent="0.25"/>
  <cols>
    <col min="1" max="1" width="18.42578125" customWidth="1"/>
    <col min="4" max="4" width="15.5703125" customWidth="1"/>
    <col min="7" max="7" width="16" customWidth="1"/>
  </cols>
  <sheetData>
    <row r="1" spans="1:8" ht="60.75" customHeight="1" x14ac:dyDescent="0.25">
      <c r="A1" s="2" t="s">
        <v>0</v>
      </c>
      <c r="B1" s="2"/>
      <c r="C1" s="1"/>
      <c r="D1" s="2"/>
      <c r="E1" s="2"/>
      <c r="F1" s="1"/>
      <c r="G1" s="2" t="s">
        <v>13</v>
      </c>
      <c r="H1" s="3"/>
    </row>
    <row r="2" spans="1:8" x14ac:dyDescent="0.25">
      <c r="A2" t="s">
        <v>1</v>
      </c>
      <c r="B2">
        <v>500</v>
      </c>
    </row>
    <row r="3" spans="1:8" x14ac:dyDescent="0.25">
      <c r="A3" t="s">
        <v>2</v>
      </c>
      <c r="B3">
        <v>20</v>
      </c>
    </row>
    <row r="4" spans="1:8" x14ac:dyDescent="0.25">
      <c r="A4" t="s">
        <v>3</v>
      </c>
      <c r="B4">
        <v>2.5</v>
      </c>
    </row>
    <row r="6" spans="1:8" x14ac:dyDescent="0.25">
      <c r="A6" t="s">
        <v>4</v>
      </c>
      <c r="B6">
        <f>(2.35777778+(0.01216667*B2)+(B3*(0.35685714+(0.09485714*B4))))</f>
        <v>20.321112580000001</v>
      </c>
      <c r="G6" t="s">
        <v>4</v>
      </c>
      <c r="H6">
        <f>(3.05911111+(0.01582*$B$2))</f>
        <v>10.96911111</v>
      </c>
    </row>
    <row r="7" spans="1:8" x14ac:dyDescent="0.25">
      <c r="A7" t="s">
        <v>5</v>
      </c>
      <c r="B7">
        <f>(3.947555556+(0.02043*B2)+(B3*(0.577238095+(0.164571429*B4))))</f>
        <v>33.935888906000002</v>
      </c>
      <c r="G7" t="s">
        <v>5</v>
      </c>
      <c r="H7">
        <f>(5.012666667+(0.025956667*$B$2))</f>
        <v>17.991000166999999</v>
      </c>
    </row>
    <row r="8" spans="1:8" x14ac:dyDescent="0.25">
      <c r="A8" t="s">
        <v>6</v>
      </c>
      <c r="B8">
        <f>(4.52133333+(0.02350333*B2)+(B3*(0.67009524+(0.18742857*B4))))</f>
        <v>39.046331629999997</v>
      </c>
      <c r="G8" t="s">
        <v>6</v>
      </c>
      <c r="H8">
        <f>(5.98955556+(0.03101*$B$2))</f>
        <v>21.494555559999998</v>
      </c>
    </row>
    <row r="9" spans="1:8" x14ac:dyDescent="0.25">
      <c r="A9" t="s">
        <v>12</v>
      </c>
      <c r="B9">
        <f>(1.02733333+(0.00532667*B2)+(B3*(0.154+(0.042*B4))))</f>
        <v>8.8706683300000009</v>
      </c>
      <c r="G9" t="s">
        <v>12</v>
      </c>
      <c r="H9">
        <f>(1.35777778+(0.00706667*$B$2))</f>
        <v>4.8911127799999994</v>
      </c>
    </row>
    <row r="10" spans="1:8" x14ac:dyDescent="0.25">
      <c r="A10" t="s">
        <v>7</v>
      </c>
      <c r="B10">
        <f>(143+(0.435*B2)+(B3*(43.609+(11.543*B4))))</f>
        <v>1809.83</v>
      </c>
      <c r="G10" t="s">
        <v>7</v>
      </c>
      <c r="H10">
        <f>(292.755556+(1.51466667*$B$2))</f>
        <v>1050.0888910000001</v>
      </c>
    </row>
    <row r="11" spans="1:8" x14ac:dyDescent="0.25">
      <c r="A11" t="s">
        <v>8</v>
      </c>
      <c r="B11">
        <f>(0+(0.04*B2)+(B3*(1.29+(0.48*B4))))</f>
        <v>69.800000000000011</v>
      </c>
      <c r="G11" t="s">
        <v>8</v>
      </c>
      <c r="H11">
        <f>(-0.15555556+(0.066*$B$2))</f>
        <v>32.844444439999997</v>
      </c>
    </row>
    <row r="12" spans="1:8" x14ac:dyDescent="0.25">
      <c r="A12" t="s">
        <v>9</v>
      </c>
      <c r="B12">
        <f>(-0.28888889+(0.029*B2)+(B3*(0.78+(0.3*B4))))</f>
        <v>44.811111109999999</v>
      </c>
      <c r="G12" t="s">
        <v>9</v>
      </c>
      <c r="H12">
        <f>(0+(0.04*$B$2))</f>
        <v>20</v>
      </c>
    </row>
    <row r="13" spans="1:8" x14ac:dyDescent="0.25">
      <c r="A13" t="s">
        <v>10</v>
      </c>
      <c r="B13">
        <f>(-0.44444444+(0.07666667*B2))</f>
        <v>37.888890560000007</v>
      </c>
      <c r="G13" t="s">
        <v>10</v>
      </c>
      <c r="H13">
        <f>(-0.44444444+(0.07666667*$B$2))</f>
        <v>37.888890560000007</v>
      </c>
    </row>
    <row r="14" spans="1:8" x14ac:dyDescent="0.25">
      <c r="A14" t="s">
        <v>11</v>
      </c>
      <c r="B14">
        <f>(-0.22222222+(0.03*B2))</f>
        <v>14.777777779999999</v>
      </c>
      <c r="G14" t="s">
        <v>11</v>
      </c>
      <c r="H14">
        <f>(0.22222222+(0.03*$B$2))</f>
        <v>15.222222220000001</v>
      </c>
    </row>
    <row r="16" spans="1:8" x14ac:dyDescent="0.25">
      <c r="A16" t="s">
        <v>15</v>
      </c>
      <c r="B16">
        <f>(0.025*B2)+(0.1*(B3*0.4+B3*B4*15/100))</f>
        <v>14.05</v>
      </c>
      <c r="G16" t="s">
        <v>14</v>
      </c>
      <c r="H16">
        <f>(B2^0.75*0.1144)-0.6774</f>
        <v>11.418927253760057</v>
      </c>
    </row>
    <row r="17" spans="1:8" x14ac:dyDescent="0.25">
      <c r="A17" t="s">
        <v>16</v>
      </c>
      <c r="B17">
        <f>B6/$B$16</f>
        <v>1.4463425323843417</v>
      </c>
      <c r="G17" t="s">
        <v>16</v>
      </c>
      <c r="H17">
        <f>H6/$H$16</f>
        <v>0.9606078457490882</v>
      </c>
    </row>
    <row r="18" spans="1:8" x14ac:dyDescent="0.25">
      <c r="A18" t="s">
        <v>17</v>
      </c>
      <c r="B18">
        <f t="shared" ref="B18:B25" si="0">B7/$B$16</f>
        <v>2.4153657584341639</v>
      </c>
      <c r="G18" t="s">
        <v>17</v>
      </c>
      <c r="H18">
        <f t="shared" ref="H18:H25" si="1">H7/$H$16</f>
        <v>1.5755420598792125</v>
      </c>
    </row>
    <row r="19" spans="1:8" x14ac:dyDescent="0.25">
      <c r="A19" t="s">
        <v>18</v>
      </c>
      <c r="B19">
        <f t="shared" si="0"/>
        <v>2.7790983366548039</v>
      </c>
      <c r="G19" t="s">
        <v>18</v>
      </c>
      <c r="H19">
        <f t="shared" si="1"/>
        <v>1.8823620715266585</v>
      </c>
    </row>
    <row r="20" spans="1:8" x14ac:dyDescent="0.25">
      <c r="A20" t="s">
        <v>19</v>
      </c>
      <c r="B20">
        <f t="shared" si="0"/>
        <v>0.63136429395017801</v>
      </c>
      <c r="G20" t="s">
        <v>19</v>
      </c>
      <c r="H20">
        <f t="shared" si="1"/>
        <v>0.42833382429942707</v>
      </c>
    </row>
    <row r="21" spans="1:8" x14ac:dyDescent="0.25">
      <c r="A21" t="s">
        <v>20</v>
      </c>
      <c r="B21">
        <f t="shared" si="0"/>
        <v>128.81352313167258</v>
      </c>
      <c r="G21" t="s">
        <v>20</v>
      </c>
      <c r="H21">
        <f t="shared" si="1"/>
        <v>91.960380135903208</v>
      </c>
    </row>
    <row r="22" spans="1:8" x14ac:dyDescent="0.25">
      <c r="A22" t="s">
        <v>21</v>
      </c>
      <c r="B22">
        <f t="shared" si="0"/>
        <v>4.9679715302491108</v>
      </c>
      <c r="G22" t="s">
        <v>21</v>
      </c>
      <c r="H22">
        <f t="shared" si="1"/>
        <v>2.8763161118470988</v>
      </c>
    </row>
    <row r="23" spans="1:8" x14ac:dyDescent="0.25">
      <c r="A23" t="s">
        <v>22</v>
      </c>
      <c r="B23">
        <f t="shared" si="0"/>
        <v>3.1894029259786474</v>
      </c>
      <c r="G23" t="s">
        <v>22</v>
      </c>
      <c r="H23">
        <f t="shared" si="1"/>
        <v>1.7514780115106123</v>
      </c>
    </row>
    <row r="24" spans="1:8" x14ac:dyDescent="0.25">
      <c r="A24" t="s">
        <v>23</v>
      </c>
      <c r="B24">
        <f t="shared" si="0"/>
        <v>2.6967181893238439</v>
      </c>
      <c r="G24" t="s">
        <v>23</v>
      </c>
      <c r="H24">
        <f t="shared" si="1"/>
        <v>3.3180779348186009</v>
      </c>
    </row>
    <row r="25" spans="1:8" x14ac:dyDescent="0.25">
      <c r="A25" t="s">
        <v>24</v>
      </c>
      <c r="B25">
        <f t="shared" si="0"/>
        <v>1.0517991302491103</v>
      </c>
      <c r="G25" t="s">
        <v>24</v>
      </c>
      <c r="H25">
        <f t="shared" si="1"/>
        <v>1.333069375232913</v>
      </c>
    </row>
  </sheetData>
  <mergeCells count="3">
    <mergeCell ref="A1:B1"/>
    <mergeCell ref="D1:E1"/>
    <mergeCell ref="G1:H1"/>
  </mergeCells>
  <pageMargins left="0.7" right="0.7" top="0.75" bottom="0.75" header="0.3" footer="0.3"/>
  <ignoredErrors>
    <ignoredError sqref="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2014-06-26T01:32:26Z</dcterms:created>
  <dcterms:modified xsi:type="dcterms:W3CDTF">2015-01-10T05:16:41Z</dcterms:modified>
</cp:coreProperties>
</file>